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3.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4.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5.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tables/table6.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tables/table7.xml" ContentType="application/vnd.openxmlformats-officedocument.spreadsheetml.table+xml"/>
  <Override PartName="/xl/comments7.xml" ContentType="application/vnd.openxmlformats-officedocument.spreadsheetml.comments+xml"/>
  <Override PartName="/xl/threadedComments/threadedComment7.xml" ContentType="application/vnd.ms-excel.threadedcomments+xml"/>
  <Override PartName="/xl/tables/table8.xml" ContentType="application/vnd.openxmlformats-officedocument.spreadsheetml.table+xml"/>
  <Override PartName="/xl/comments8.xml" ContentType="application/vnd.openxmlformats-officedocument.spreadsheetml.comments+xml"/>
  <Override PartName="/xl/threadedComments/threadedComment8.xml" ContentType="application/vnd.ms-excel.threadedcomments+xml"/>
  <Override PartName="/xl/tables/table9.xml" ContentType="application/vnd.openxmlformats-officedocument.spreadsheetml.table+xml"/>
  <Override PartName="/xl/comments9.xml" ContentType="application/vnd.openxmlformats-officedocument.spreadsheetml.comments+xml"/>
  <Override PartName="/xl/threadedComments/threadedComment9.xml" ContentType="application/vnd.ms-excel.threadedcomments+xml"/>
  <Override PartName="/xl/tables/table10.xml" ContentType="application/vnd.openxmlformats-officedocument.spreadsheetml.table+xml"/>
  <Override PartName="/xl/comments10.xml" ContentType="application/vnd.openxmlformats-officedocument.spreadsheetml.comments+xml"/>
  <Override PartName="/xl/threadedComments/threadedComment10.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F:\RTPO\RTIPR &amp; STIP\RTIPR\2021_FY21 RTIPR\"/>
    </mc:Choice>
  </mc:AlternateContent>
  <xr:revisionPtr revIDLastSave="0" documentId="13_ncr:1_{FED47FFE-F41B-4813-A327-F4D3DB01C44B}" xr6:coauthVersionLast="46" xr6:coauthVersionMax="46" xr10:uidLastSave="{00000000-0000-0000-0000-000000000000}"/>
  <bookViews>
    <workbookView xWindow="33630" yWindow="2145" windowWidth="21765" windowHeight="11385" firstSheet="4" activeTab="12" xr2:uid="{00000000-000D-0000-FFFF-FFFF00000000}"/>
  </bookViews>
  <sheets>
    <sheet name="INSTRUCTIONS" sheetId="5" r:id="rId1"/>
    <sheet name="COVER" sheetId="4" r:id="rId2"/>
    <sheet name="OVERVIEW" sheetId="6" r:id="rId3"/>
    <sheet name="Roadway" sheetId="1" r:id="rId4"/>
    <sheet name="Bridges" sheetId="2" r:id="rId5"/>
    <sheet name="Planning &amp; Studies" sheetId="3" r:id="rId6"/>
    <sheet name="TAP" sheetId="7" r:id="rId7"/>
    <sheet name="RTP" sheetId="8" r:id="rId8"/>
    <sheet name="CMAQ" sheetId="10" r:id="rId9"/>
    <sheet name="FLAP" sheetId="9" r:id="rId10"/>
    <sheet name="HSIP" sheetId="11" r:id="rId11"/>
    <sheet name="TPF" sheetId="12" r:id="rId12"/>
    <sheet name="Transit" sheetId="13" r:id="rId1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1" i="11" l="1"/>
  <c r="Q11" i="11"/>
  <c r="R10" i="11"/>
  <c r="Q10" i="11"/>
  <c r="R9" i="11"/>
  <c r="Q9" i="11"/>
  <c r="R8" i="11"/>
  <c r="Q8" i="11"/>
  <c r="R7" i="11"/>
  <c r="Q7" i="11"/>
  <c r="R6" i="11"/>
  <c r="Q6" i="11"/>
  <c r="R5" i="11"/>
  <c r="Q5" i="11"/>
  <c r="R4" i="11"/>
  <c r="Q4" i="11"/>
  <c r="Q3" i="11"/>
  <c r="B12" i="6"/>
  <c r="P4" i="9"/>
  <c r="R4" i="9" s="1"/>
  <c r="Q4" i="9"/>
  <c r="AE4" i="9"/>
  <c r="AL4" i="9"/>
  <c r="AM4" i="9"/>
  <c r="AO4" i="9"/>
  <c r="B11" i="6"/>
  <c r="B15" i="6"/>
  <c r="B13" i="6"/>
  <c r="B10" i="6"/>
  <c r="B9" i="6"/>
  <c r="B8" i="6"/>
  <c r="B7" i="6"/>
  <c r="B6" i="6"/>
  <c r="Q10" i="1"/>
  <c r="T11" i="11"/>
  <c r="AO7" i="8"/>
  <c r="AM7" i="8"/>
  <c r="AL7" i="8"/>
  <c r="AE7" i="8"/>
  <c r="T7" i="8"/>
  <c r="R7" i="8"/>
  <c r="Q7" i="8"/>
  <c r="Q5" i="7"/>
  <c r="R5" i="7"/>
  <c r="T5" i="7"/>
  <c r="AE5" i="7"/>
  <c r="AL5" i="7"/>
  <c r="AM5" i="7"/>
  <c r="AO5" i="7"/>
  <c r="T10" i="1"/>
  <c r="AE10" i="1"/>
  <c r="AL10" i="1"/>
  <c r="AM10" i="1"/>
  <c r="T5" i="12"/>
  <c r="T6" i="12"/>
  <c r="T7" i="12"/>
  <c r="T8" i="12"/>
  <c r="T9" i="12"/>
  <c r="T10" i="12"/>
  <c r="T11" i="12"/>
  <c r="T12" i="12"/>
  <c r="T13" i="12"/>
  <c r="T14" i="12"/>
  <c r="T16" i="12"/>
  <c r="R5" i="12"/>
  <c r="R6" i="12"/>
  <c r="R7" i="12"/>
  <c r="R8" i="12"/>
  <c r="R9" i="12"/>
  <c r="R10" i="12"/>
  <c r="R11" i="12"/>
  <c r="R12" i="12"/>
  <c r="R13" i="12"/>
  <c r="R14" i="12"/>
  <c r="Q5" i="12"/>
  <c r="Q6" i="12"/>
  <c r="Q7" i="12"/>
  <c r="Q8" i="12"/>
  <c r="Q9" i="12"/>
  <c r="Q10" i="12"/>
  <c r="Q11" i="12"/>
  <c r="Q12" i="12"/>
  <c r="Q13" i="12"/>
  <c r="Q14" i="12"/>
  <c r="T4" i="12"/>
  <c r="T3" i="12"/>
  <c r="R4" i="12"/>
  <c r="Q4" i="12"/>
  <c r="Q3" i="12"/>
  <c r="T3" i="11"/>
  <c r="E12" i="11" s="1"/>
  <c r="R3" i="11"/>
  <c r="Q8" i="1"/>
  <c r="R8" i="1"/>
  <c r="T8" i="1"/>
  <c r="AE8" i="1"/>
  <c r="AM8" i="1"/>
  <c r="AE3" i="13"/>
  <c r="AO7" i="13"/>
  <c r="AM7" i="13"/>
  <c r="AO6" i="13"/>
  <c r="AM6" i="13"/>
  <c r="AO5" i="13"/>
  <c r="AM5" i="13"/>
  <c r="AO4" i="13"/>
  <c r="AM4" i="13"/>
  <c r="AO3" i="13"/>
  <c r="AE3" i="12"/>
  <c r="AO10" i="12"/>
  <c r="AM10" i="12"/>
  <c r="AO9" i="12"/>
  <c r="AM9" i="12"/>
  <c r="AM8" i="12"/>
  <c r="AM7" i="12"/>
  <c r="AM6" i="12"/>
  <c r="AM5" i="12"/>
  <c r="AM4" i="12"/>
  <c r="T10" i="11"/>
  <c r="T9" i="11"/>
  <c r="T8" i="11"/>
  <c r="T7" i="11"/>
  <c r="T6" i="11"/>
  <c r="T5" i="11"/>
  <c r="T4" i="11"/>
  <c r="T3" i="9"/>
  <c r="T2" i="10"/>
  <c r="AO2" i="10"/>
  <c r="E4" i="10"/>
  <c r="R2" i="10"/>
  <c r="Q2" i="10"/>
  <c r="T5" i="8"/>
  <c r="T6" i="8"/>
  <c r="AE5" i="8"/>
  <c r="AE6" i="8"/>
  <c r="AL5" i="8"/>
  <c r="AL6" i="8"/>
  <c r="AM5" i="8"/>
  <c r="AM6" i="8"/>
  <c r="AO5" i="8"/>
  <c r="AO6" i="8"/>
  <c r="R6" i="8"/>
  <c r="Q6" i="8"/>
  <c r="R5" i="8"/>
  <c r="Q5" i="8"/>
  <c r="R4" i="8"/>
  <c r="Q4" i="8"/>
  <c r="T3" i="2"/>
  <c r="AO3" i="9"/>
  <c r="R3" i="9"/>
  <c r="Q3" i="9"/>
  <c r="S4" i="8"/>
  <c r="T4" i="8" s="1"/>
  <c r="S3" i="8"/>
  <c r="T3" i="8" s="1"/>
  <c r="E8" i="8" s="1"/>
  <c r="AO4" i="8"/>
  <c r="AO3" i="8"/>
  <c r="R3" i="8"/>
  <c r="Q3" i="8"/>
  <c r="T4" i="7"/>
  <c r="AO4" i="7"/>
  <c r="Q4" i="7"/>
  <c r="Q3" i="7"/>
  <c r="T4" i="9" l="1"/>
  <c r="E5" i="9" s="1"/>
  <c r="B16" i="6"/>
  <c r="AM3" i="8"/>
  <c r="AM4" i="8"/>
  <c r="AM4" i="7"/>
  <c r="R4" i="7"/>
  <c r="AO3" i="7"/>
  <c r="AM3" i="7"/>
  <c r="T3" i="7"/>
  <c r="E7" i="7" s="1"/>
  <c r="R3" i="7"/>
  <c r="Q4" i="3"/>
  <c r="Q5" i="3"/>
  <c r="R4" i="3"/>
  <c r="R5" i="3"/>
  <c r="T4" i="3"/>
  <c r="T5" i="3"/>
  <c r="AL4" i="3"/>
  <c r="AL5" i="3"/>
  <c r="AM4" i="3"/>
  <c r="AM5" i="3"/>
  <c r="AO4" i="3"/>
  <c r="AO5" i="3"/>
  <c r="T9" i="1"/>
  <c r="T7" i="1"/>
  <c r="T3" i="1"/>
  <c r="T4" i="1"/>
  <c r="T5" i="1"/>
  <c r="T6" i="1"/>
  <c r="Q10" i="3"/>
  <c r="R10" i="3"/>
  <c r="T10" i="3"/>
  <c r="AL10" i="3"/>
  <c r="AM10" i="3"/>
  <c r="AO10" i="3"/>
  <c r="Q9" i="3"/>
  <c r="R9" i="3"/>
  <c r="T9" i="3"/>
  <c r="AL9" i="3"/>
  <c r="AM9" i="3"/>
  <c r="AO9" i="3"/>
  <c r="Q11" i="3"/>
  <c r="R11" i="3"/>
  <c r="T11" i="3"/>
  <c r="AL11" i="3"/>
  <c r="AM11" i="3"/>
  <c r="AO11" i="3"/>
  <c r="E11" i="1" l="1"/>
  <c r="AS8" i="3"/>
  <c r="AS7" i="3"/>
  <c r="AS6" i="3"/>
  <c r="AR8" i="3"/>
  <c r="AR7" i="3"/>
  <c r="AR6" i="3"/>
  <c r="AQ8" i="3"/>
  <c r="AQ7" i="3"/>
  <c r="AQ6" i="3"/>
  <c r="AP8" i="3"/>
  <c r="AP7" i="3"/>
  <c r="AP6" i="3"/>
  <c r="T12" i="3"/>
  <c r="AL12" i="3"/>
  <c r="AM12" i="3"/>
  <c r="AO12" i="3"/>
  <c r="Q8" i="3"/>
  <c r="R8" i="3"/>
  <c r="T8" i="3"/>
  <c r="AL8" i="3"/>
  <c r="AM8" i="3"/>
  <c r="AO8" i="3"/>
  <c r="Q7" i="3"/>
  <c r="R7" i="3"/>
  <c r="T7" i="3"/>
  <c r="AL7" i="3"/>
  <c r="AM7" i="3"/>
  <c r="AO7" i="3"/>
  <c r="Q6" i="3"/>
  <c r="R6" i="3"/>
  <c r="T6" i="3"/>
  <c r="AL6" i="3"/>
  <c r="AM6" i="3"/>
  <c r="AO6" i="3"/>
  <c r="R3" i="3"/>
  <c r="T3" i="3"/>
  <c r="AL3" i="3"/>
  <c r="AM3" i="3"/>
  <c r="AO5" i="2" l="1"/>
  <c r="AM5" i="2"/>
  <c r="AL5" i="2"/>
  <c r="T5" i="2"/>
  <c r="R5" i="2"/>
  <c r="Q5" i="2"/>
  <c r="AO4" i="2"/>
  <c r="AM4" i="2"/>
  <c r="T4" i="2"/>
  <c r="R4" i="2"/>
  <c r="Q4" i="2"/>
  <c r="AO3" i="2"/>
  <c r="AM3" i="2"/>
  <c r="R3" i="2"/>
  <c r="Q3" i="2"/>
  <c r="E15" i="3" l="1"/>
  <c r="E7" i="2"/>
  <c r="Q7" i="1"/>
  <c r="AE7" i="1"/>
  <c r="Q9" i="1"/>
  <c r="R9" i="1"/>
  <c r="AE9" i="1"/>
  <c r="AO6" i="1"/>
  <c r="AO5" i="1"/>
  <c r="AO4" i="1"/>
  <c r="R6" i="1"/>
  <c r="R5" i="1"/>
  <c r="R4" i="1"/>
  <c r="R3" i="1"/>
  <c r="Q6" i="1"/>
  <c r="Q5" i="1"/>
  <c r="Q4" i="1"/>
  <c r="Q3" i="1"/>
  <c r="AO3" i="1"/>
  <c r="AM5" i="1"/>
  <c r="AE3" i="1" l="1"/>
  <c r="AE5" i="1"/>
  <c r="AM2" i="10"/>
  <c r="AM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tc={E5434011-3142-4DF8-AA99-94FC482CDFA7}</author>
    <author>tc={D3FCAC5F-656B-420B-AF7A-15BC9475DA66}</author>
    <author>tc={F6ECA053-C323-4E5F-AA46-7BBEADD6E708}</author>
    <author>tc={6073D50A-6293-486B-A2C5-4B3F9C0DEEB8}</author>
    <author>tc={4FA893B2-EB6C-4039-AA5F-7E4B3CFD514C}</author>
    <author>tc={F0402879-D72E-4457-A702-777F6CF5A8B9}</author>
    <author>tc={BE9FEFD2-7A62-456E-A95D-6A5A06A0772B}</author>
    <author>tc={F6387BE4-4FDA-411D-B624-506B68D33DDC}</author>
    <author>tc={C261AAAD-D676-4F19-9AD0-B41DB984B4E9}</author>
    <author>tc={D5264EE1-2C89-43FF-AC34-4AAA53D447A6}</author>
    <author>tc={0A5208CC-5403-4FE6-81C4-88AFB0DE40A2}</author>
    <author>tc={8F751A6F-5D93-45FD-8C60-C03CE4D3D6E9}</author>
    <author>tc={7CB4D8BA-4BAC-49E3-8B35-99F7EB0994D6}</author>
    <author>tc={8344D214-FB82-48B6-9639-13E0762EAE68}</author>
    <author>tc={E2B2C88B-77A6-4E5C-8B8E-B93D581BE648}</author>
    <author>tc={0BAFF3A0-729B-409E-8FD7-A26D51BA3AD9}</author>
    <author>tc={4628BECF-E9D0-45A6-888C-D9CAAAA5BEE3}</author>
    <author>tc={E092C712-A7D4-42A3-81AC-488D4CD99FD4}</author>
    <author>tc={F790B7D1-90C8-458A-9987-454EC1BE1AF5}</author>
    <author>tc={5F3F57CB-CCC5-487F-91AA-D1159D33E894}</author>
    <author>tc={48C528EB-B7EC-46B3-A2C8-E0E8F6340301}</author>
    <author>tc={DD591B3B-AC82-42A1-BA1D-A4E99745EDC5}</author>
    <author>tc={5268D009-2956-43DA-ACFF-E8DE2CEE4275}</author>
    <author>tc={B665989F-1781-41B1-B11B-B534A602FFD8}</author>
    <author>tc={C73001F7-E197-4852-B8E8-6F5C988C4BFF}</author>
    <author>tc={AEC1661D-B538-4E37-9D04-246A8E0BABFF}</author>
    <author>tc={50A6E0B0-823E-4BB0-9986-5FFFA900D2A4}</author>
    <author>tc={A7114845-E48B-45AE-AFAE-5D48C93F5833}</author>
    <author>tc={C3433534-4B13-4344-ACF2-2F19B4CA47F8}</author>
    <author>tc={F695E191-A0B3-486F-B0E5-BAD276BE9F1D}</author>
    <author>tc={A769A39C-0654-42EC-9C63-A7161377F9AE}</author>
    <author>tc={815469B2-2377-444D-B72D-D0D13DF65C0A}</author>
    <author>tc={47E210E6-E0F5-4FC6-A817-3D712D3434F6}</author>
    <author>tc={C07C53A0-095A-4A55-AE1A-C84AA8B227EA}</author>
    <author>tc={F6A51B16-4404-4420-95C1-8591DD7480E4}</author>
    <author>tc={74F9AA37-D7AA-4908-AB6D-320899FE1D8E}</author>
    <author>tc={C30859AF-F0FE-4DCF-B6D2-65C4924FF5DF}</author>
    <author>tc={CFF9C1BD-348B-409D-B4D5-34302957EEAA}</author>
    <author>tc={958A445D-F70B-4AEF-B7FE-95542D104465}</author>
    <author>tc={155EA791-3F51-4E36-867C-965D78504E15}</author>
    <author>tc={F5C27957-B64F-415D-8C25-378B889F3EC8}</author>
    <author>tc={18A8A9EF-DBB8-46CC-91AF-78A454CB963D}</author>
    <author>tc={8852B569-84EA-406F-8A02-8EB81C1B77B9}</author>
    <author>tc={95F3FD66-A119-4AE8-9034-B177C7CA6CA8}</author>
    <author>tc={A2264065-D1D9-4615-A277-3E27E9FB0226}</author>
    <author>tc={252D27D5-57BA-4F9D-AAFE-709D5B36D042}</author>
    <author>tc={8163E4AC-7609-4B76-84F6-D5FE680EFAF8}</author>
  </authors>
  <commentList>
    <comment ref="G14" authorId="0" shapeId="0" xr:uid="{E5434011-3142-4DF8-AA99-94FC482CDFA7}">
      <text>
        <t>[Threaded comment]
Your version of Excel allows you to read this threaded comment; however, any edits to it will get removed if the file is opened in a newer version of Excel. Learn more: https://go.microsoft.com/fwlink/?linkid=870924
Comment:
    Highest class of Arterials; abutting land uses are NOT directly served by them; also have higher speed limits, higher vehicle miles traveled (VMT), and more travel lanes (than Minor Arterials), which results in more mobility; are used for statewide travel, and typically represents the lowest percentage of mileage of the state’s roadway network.</t>
      </text>
    </comment>
    <comment ref="L14" authorId="1" shapeId="0" xr:uid="{D3FCAC5F-656B-420B-AF7A-15BC9475DA66}">
      <text>
        <t>[Threaded comment]
Your version of Excel allows you to read this threaded comment; however, any edits to it will get removed if the file is opened in a newer version of Excel. Learn more: https://go.microsoft.com/fwlink/?linkid=870924
Comment:
    Construction of a new roadway that will not replace an existing roadway. A new roadway will provide: (1) a roadway where none existed or (2) an additional and alternate roadway to an existing roadway that will remain open and continue to serve through traffic.</t>
      </text>
    </comment>
    <comment ref="W14" authorId="2" shapeId="0" xr:uid="{F6ECA053-C323-4E5F-AA46-7BBEADD6E708}">
      <text>
        <t>[Threaded comment]
Your version of Excel allows you to read this threaded comment; however, any edits to it will get removed if the file is opened in a newer version of Excel. Learn more: https://go.microsoft.com/fwlink/?linkid=870924
Comment:
    Operate with Transparency and Accountability</t>
      </text>
    </comment>
    <comment ref="G15" authorId="3" shapeId="0" xr:uid="{6073D50A-6293-486B-A2C5-4B3F9C0DEEB8}">
      <text>
        <t>[Threaded comment]
Your version of Excel allows you to read this threaded comment; however, any edits to it will get removed if the file is opened in a newer version of Excel. Learn more: https://go.microsoft.com/fwlink/?linkid=870924
Comment:
    Other Freeways and Expressways – Very similar to Interstates, with travel lanes separated by some type of physical barrier, abutting land uses NOT directly served by them; also have higher speed limits, high VMT, and more travel lanes (than Minor Arterials).</t>
      </text>
    </comment>
    <comment ref="L15" authorId="4" shapeId="0" xr:uid="{4FA893B2-EB6C-4039-AA5F-7E4B3CFD514C}">
      <text>
        <t>[Threaded comment]
Your version of Excel allows you to read this threaded comment; however, any edits to it will get removed if the file is opened in a newer version of Excel. Learn more: https://go.microsoft.com/fwlink/?linkid=870924
Comment:
    Construction on approximate alignment of an existing route where the old pavement structure is substantially removed and replaced. Such reconstruction includes widening to provide continuous additional through-lane(s), adding or revising interchanges, or replacing other highway elements such as a grade separation to replace an existing grade intersection. Also included, where necessary, are other incidental improvements such as drainage and shoulder improvements.</t>
      </text>
    </comment>
    <comment ref="W15" authorId="5" shapeId="0" xr:uid="{F0402879-D72E-4457-A702-777F6CF5A8B9}">
      <text>
        <t>[Threaded comment]
Your version of Excel allows you to read this threaded comment; however, any edits to it will get removed if the file is opened in a newer version of Excel. Learn more: https://go.microsoft.com/fwlink/?linkid=870924
Comment:
    Improve Safety for All System Users</t>
      </text>
    </comment>
    <comment ref="G16" authorId="6" shapeId="0" xr:uid="{BE9FEFD2-7A62-456E-A95D-6A5A06A0772B}">
      <text>
        <t>[Threaded comment]
Your version of Excel allows you to read this threaded comment; however, any edits to it will get removed if the file is opened in a newer version of Excel. Learn more: https://go.microsoft.com/fwlink/?linkid=870924
Comment:
    Serves major centers of Metropolitan Areas and provides a high degree of mobility; abutting land uses may be directly served by them.</t>
      </text>
    </comment>
    <comment ref="L16" authorId="7" shapeId="0" xr:uid="{F6387BE4-4FDA-411D-B624-506B68D33DDC}">
      <text>
        <t>[Threaded comment]
Your version of Excel allows you to read this threaded comment; however, any edits to it will get removed if the file is opened in a newer version of Excel. Learn more: https://go.microsoft.com/fwlink/?linkid=870924
Comment:
    Widening the lanes and/or shoulders of an existing roadway without adding through lanes. This may include reconstructing the existing pavement and other incidental improvements such as shoulder and drainage improvements</t>
      </text>
    </comment>
    <comment ref="W16" authorId="8" shapeId="0" xr:uid="{C261AAAD-D676-4F19-9AD0-B41DB984B4E9}">
      <text>
        <t>[Threaded comment]
Your version of Excel allows you to read this threaded comment; however, any edits to it will get removed if the file is opened in a newer version of Excel. Learn more: https://go.microsoft.com/fwlink/?linkid=870924
Comment:
    Preserve and Maintain Our Transportation Assets for the Long-Term</t>
      </text>
    </comment>
    <comment ref="G17" authorId="9" shapeId="0" xr:uid="{D5264EE1-2C89-43FF-AC34-4AAA53D447A6}">
      <text>
        <t>[Threaded comment]
Your version of Excel allows you to read this threaded comment; however, any edits to it will get removed if the file is opened in a newer version of Excel. Learn more: https://go.microsoft.com/fwlink/?linkid=870924
Comment:
    Used for trips of moderate length, and offer connectivity to the higher Arterial system (Principal Arterials). These roads may carry local bus routes. They offer less mobility (than Principal Arterials), but more accessibility.</t>
      </text>
    </comment>
    <comment ref="L17" authorId="10" shapeId="0" xr:uid="{0A5208CC-5403-4FE6-81C4-88AFB0DE40A2}">
      <text>
        <t>[Threaded comment]
Your version of Excel allows you to read this threaded comment; however, any edits to it will get removed if the file is opened in a newer version of Excel. Learn more: https://go.microsoft.com/fwlink/?linkid=870924
Comment:
    Widening the lanes and/or shoulders of an existing roadway without adding through lanes. This may include reconstructing the existing pavement and other incidental improvements such as shoulder and drainage improvements</t>
      </text>
    </comment>
    <comment ref="W17" authorId="11" shapeId="0" xr:uid="{8F751A6F-5D93-45FD-8C60-C03CE4D3D6E9}">
      <text>
        <t>[Threaded comment]
Your version of Excel allows you to read this threaded comment; however, any edits to it will get removed if the file is opened in a newer version of Excel. Learn more: https://go.microsoft.com/fwlink/?linkid=870924
Comment:
    Provide Multimodal Access &amp; Connectivity for Community Prosperity</t>
      </text>
    </comment>
    <comment ref="G18" authorId="12" shapeId="0" xr:uid="{7CB4D8BA-4BAC-49E3-8B35-99F7EB0994D6}">
      <text>
        <t>[Threaded comment]
Your version of Excel allows you to read this threaded comment; however, any edits to it will get removed if the file is opened in a newer version of Excel. Learn more: https://go.microsoft.com/fwlink/?linkid=870924
Comment:
    Longer in length than Minor Collectors, connects larger traffic generators to the Arterial network; also have lower connecting driveway densities, higher speed limits, higher VMT, more travel lanes, and are spaced at greater intervals (than Minor Collectors); Major Collector mileage is less than Minor Collector mileage.</t>
      </text>
    </comment>
    <comment ref="L18" authorId="13" shapeId="0" xr:uid="{8344D214-FB82-48B6-9639-13E0762EAE68}">
      <text>
        <t>[Threaded comment]
Your version of Excel allows you to read this threaded comment; however, any edits to it will get removed if the file is opened in a newer version of Excel. Learn more: https://go.microsoft.com/fwlink/?linkid=870924
Comment:
    Placement of additional surface material over the existing roadway to improve serviceability or to provide additional strength. There may be some upgrading of unsafe features and other incidental work in conjunction with resurfacing. Where surfacing is constructed by a separate project as a final stage of construction, the type of improvement should be the same as that of the preceding stage B new route, relocation, reconstruction, minor widening, etc.</t>
      </text>
    </comment>
    <comment ref="W18" authorId="14" shapeId="0" xr:uid="{E2B2C88B-77A6-4E5C-8B8E-B93D581BE648}">
      <text>
        <t>[Threaded comment]
Your version of Excel allows you to read this threaded comment; however, any edits to it will get removed if the file is opened in a newer version of Excel. Learn more: https://go.microsoft.com/fwlink/?linkid=870924
Comment:
    Deliver Programs that Respect New Mexico's Cultures, Environment, History, Health &amp; Quality of Life</t>
      </text>
    </comment>
    <comment ref="G19" authorId="15" shapeId="0" xr:uid="{0BAFF3A0-729B-409E-8FD7-A26D51BA3AD9}">
      <text>
        <t>[Threaded comment]
Your version of Excel allows you to read this threaded comment; however, any edits to it will get removed if the file is opened in a newer version of Excel. Learn more: https://go.microsoft.com/fwlink/?linkid=870924
Comment:
    Lower speed limits, located in under-served and clustered residential areas; have more connecting driveways, lower VMT than Major Collectors, fewer travel lanes, and are spaced at closer intervals than Major Collectors and includes more mileage than Major Collectors.</t>
      </text>
    </comment>
    <comment ref="L19" authorId="16" shapeId="0" xr:uid="{4628BECF-E9D0-45A6-888C-D9CAAAA5BEE3}">
      <text>
        <t>[Threaded comment]
Your version of Excel allows you to read this threaded comment; however, any edits to it will get removed if the file is opened in a newer version of Excel. Learn more: https://go.microsoft.com/fwlink/?linkid=870924
Comment:
    F4A, F4B, F4C, Hot In-place Recycling, F4D, F4E, F4F, R4A, R4B, R4C</t>
      </text>
    </comment>
    <comment ref="G20" authorId="17" shapeId="0" xr:uid="{E092C712-A7D4-42A3-81AC-488D4CD99FD4}">
      <text>
        <t>[Threaded comment]
Your version of Excel allows you to read this threaded comment; however, any edits to it will get removed if the file is opened in a newer version of Excel. Learn more: https://go.microsoft.com/fwlink/?linkid=870924
Comment:
    Account for the highest percentage of all roadways in terms of mileage. Local roads carry no through traffic movement and are used to provide access to adjacent land. [Local roads are not represented on this map as part of the roadway overlay for faster map load-time, but some additional roads are included in the base map, particularly when you zoom into the community level.]</t>
      </text>
    </comment>
    <comment ref="L20" authorId="18" shapeId="0" xr:uid="{F790B7D1-90C8-458A-9987-454EC1BE1AF5}">
      <text>
        <t xml:space="preserve">[Threaded comment]
Your version of Excel allows you to read this threaded comment; however, any edits to it will get removed if the file is opened in a newer version of Excel. Learn more: https://go.microsoft.com/fwlink/?linkid=870924
Comment:
    F6A, F6B, F6C, F6D, F6E, F6F, F6H, F6I, F6G, R6A, R6B, R6C, R6D
</t>
      </text>
    </comment>
    <comment ref="L21" authorId="19" shapeId="0" xr:uid="{5F3F57CB-CCC5-487F-91AA-D1159D33E894}">
      <text>
        <t>[Threaded comment]
Your version of Excel allows you to read this threaded comment; however, any edits to it will get removed if the file is opened in a newer version of Excel. Learn more: https://go.microsoft.com/fwlink/?linkid=870924
Comment:
    F3A - Scrub Seal, F3B - Chip Seal, F3C - Slurry Seal, F3D - Cape Seal, F3E - ROGFC/OGFC, F3F - Microsurfacing, F3G - Plant Mix Wearing Course overlay or NovaChip Overlay, R3A - Diamond Grinding, R3B - Diamond Grooving</t>
      </text>
    </comment>
    <comment ref="L22" authorId="20" shapeId="0" xr:uid="{48C528EB-B7EC-46B3-A2C8-E0E8F6340301}">
      <text>
        <t>[Threaded comment]
Your version of Excel allows you to read this threaded comment; however, any edits to it will get removed if the file is opened in a newer version of Excel. Learn more: https://go.microsoft.com/fwlink/?linkid=870924
Comment:
    F5A, F5B, F5C, F5D, F5E, F5F, R5A, R5B, R5C</t>
      </text>
    </comment>
    <comment ref="L23" authorId="21" shapeId="0" xr:uid="{DD591B3B-AC82-42A1-BA1D-A4E99745EDC5}">
      <text>
        <t>[Threaded comment]
Your version of Excel allows you to read this threaded comment; however, any edits to it will get removed if the file is opened in a newer version of Excel. Learn more: https://go.microsoft.com/fwlink/?linkid=870924
Comment:
    F1A - Crack Seal, F1B - Fog Seal, R1 - Joint and Crack Seal</t>
      </text>
    </comment>
    <comment ref="L24" authorId="22" shapeId="0" xr:uid="{5268D009-2956-43DA-ACFF-E8DE2CEE4275}">
      <text>
        <t>[Threaded comment]
Your version of Excel allows you to read this threaded comment; however, any edits to it will get removed if the file is opened in a newer version of Excel. Learn more: https://go.microsoft.com/fwlink/?linkid=870924
Comment:
    See Figure D for specific pavement treatment categories.</t>
      </text>
    </comment>
    <comment ref="L25" authorId="23" shapeId="0" xr:uid="{B665989F-1781-41B1-B11B-B534A602FFD8}">
      <text>
        <t>[Threaded comment]
Your version of Excel allows you to read this threaded comment; however, any edits to it will get removed if the file is opened in a newer version of Excel. Learn more: https://go.microsoft.com/fwlink/?linkid=870924
Comment:
    R7A - Rubblizing (PCCP), R7B - Reconstruction</t>
      </text>
    </comment>
    <comment ref="L26" authorId="24" shapeId="0" xr:uid="{C73001F7-E197-4852-B8E8-6F5C988C4BFF}">
      <text>
        <t>[Threaded comment]
Your version of Excel allows you to read this threaded comment; however, any edits to it will get removed if the file is opened in a newer version of Excel. Learn more: https://go.microsoft.com/fwlink/?linkid=870924
Comment:
    Construction of a new bridge that does not replace or relocate an existing bridge.</t>
      </text>
    </comment>
    <comment ref="L27" authorId="25" shapeId="0" xr:uid="{AEC1661D-B538-4E37-9D04-246A8E0BABFF}">
      <text>
        <t>[Threaded comment]
Your version of Excel allows you to read this threaded comment; however, any edits to it will get removed if the file is opened in a newer version of Excel. Learn more: https://go.microsoft.com/fwlink/?linkid=870924
Comment:
    Total replacement of a structurally inadequate or functionally obsolete bridge with a new structure constructed with additional lanes in the same general traffic corridor to current geometric construction standards. Incidental roadway approach work is included. The use of this code requires the reporting of the National Bridge Inventory (NBI) structure number in the data field identified Bridge Numbers.</t>
      </text>
    </comment>
    <comment ref="L28" authorId="26" shapeId="0" xr:uid="{50A6E0B0-823E-4BB0-9986-5FFFA900D2A4}">
      <text>
        <t>[Threaded comment]
Your version of Excel allows you to read this threaded comment; however, any edits to it will get removed if the file is opened in a newer version of Excel. Learn more: https://go.microsoft.com/fwlink/?linkid=870924
Comment:
    Total replacement of a structurally-inadequate or functionally-obsolete bridge with a new structure without adding lanes constructed in the same general traffic corridor to current geometric construction standards. A bridge removed and replaced with a lesser facility is considered a bridge replacement. Incidental roadway approach work is included. The use of this code requires the reporting of the National Bridge Inventory (NBI) structure number in the data field identified Bridge Numbers.</t>
      </text>
    </comment>
    <comment ref="L29" authorId="27" shapeId="0" xr:uid="{A7114845-E48B-45AE-AFAE-5D48C93F5833}">
      <text>
        <t>[Threaded comment]
Your version of Excel allows you to read this threaded comment; however, any edits to it will get removed if the file is opened in a newer version of Excel. Learn more: https://go.microsoft.com/fwlink/?linkid=870924
Comment:
    For the major work required to restore structural integrity of a bridge as well as work necessary to correct major safety defects. Bridge deck replacement (both partial and complete) and widening of bridges without adding through lanes to specified standards are included. Work required correcting minor structure and safety defects or deficiencies, such as deck patching, resurfacing, protective systems, upgrading railings, curbs, or other preventative maintenance items are included. If HBRRP funds are involved, the use of this code requires the reporting of the National Bridge Inventory (NBI) structure number in the data field identified Bridge Numbers.</t>
      </text>
    </comment>
    <comment ref="L30" authorId="28" shapeId="0" xr:uid="{C3433534-4B13-4344-ACF2-2F19B4CA47F8}">
      <text>
        <t>[Threaded comment]
Your version of Excel allows you to read this threaded comment; however, any edits to it will get removed if the file is opened in a newer version of Excel. Learn more: https://go.microsoft.com/fwlink/?linkid=870924
Comment:
    Activities that prevent, delay, or reduce deterioration of bridges or bridge elements, restore the function of existing bridges, keep bridges in good condition and extend their life.</t>
      </text>
    </comment>
    <comment ref="L31" authorId="29" shapeId="0" xr:uid="{F695E191-A0B3-486F-B0E5-BAD276BE9F1D}">
      <text>
        <t>[Threaded comment]
Your version of Excel allows you to read this threaded comment; however, any edits to it will get removed if the file is opened in a newer version of Excel. Learn more: https://go.microsoft.com/fwlink/?linkid=870924
Comment:
    For the preparation of plans, specifications, and estimates (PS&amp;E), traffic, and related studies including field inspections, surveys, material testing, and borings.</t>
      </text>
    </comment>
    <comment ref="L32" authorId="30" shapeId="0" xr:uid="{A769A39C-0654-42EC-9C63-A7161377F9AE}">
      <text>
        <t>[Threaded comment]
Your version of Excel allows you to read this threaded comment; however, any edits to it will get removed if the file is opened in a newer version of Excel. Learn more: https://go.microsoft.com/fwlink/?linkid=870924
Comment:
    For purchase of land, improvement and easements, in addition to the cost of moving and relocating buildings, businesses, and persons.</t>
      </text>
    </comment>
    <comment ref="L33" authorId="31" shapeId="0" xr:uid="{815469B2-2377-444D-B72D-D0D13DF65C0A}">
      <text>
        <t>[Threaded comment]
Your version of Excel allows you to read this threaded comment; however, any edits to it will get removed if the file is opened in a newer version of Excel. Learn more: https://go.microsoft.com/fwlink/?linkid=870924
Comment:
    For Planning related purposes.</t>
      </text>
    </comment>
    <comment ref="L35" authorId="32" shapeId="0" xr:uid="{47E210E6-E0F5-4FC6-A817-3D712D3434F6}">
      <text>
        <t>[Threaded comment]
Your version of Excel allows you to read this threaded comment; however, any edits to it will get removed if the file is opened in a newer version of Excel. Learn more: https://go.microsoft.com/fwlink/?linkid=870924
Comment:
    For Research related purposes</t>
      </text>
    </comment>
    <comment ref="L36" authorId="33" shapeId="0" xr:uid="{C07C53A0-095A-4A55-AE1A-C84AA8B227EA}">
      <text>
        <t>[Threaded comment]
Your version of Excel allows you to read this threaded comment; however, any edits to it will get removed if the file is opened in a newer version of Excel. Learn more: https://go.microsoft.com/fwlink/?linkid=870924
Comment:
    For improvements that do not provide any increase in the level of service, in the condition of the facility or in safety features. Typical improvements that fall in this category would be noise barriers, beautification, and other environmentally related features not built as a part of any other improvement type. If environmental mitigation is needed as the result of a bridge project and it is confined to the reasonable touchdown and the bridge itself, then this is allowable with HBRRP Funds. Outside the reasonable touchdown would not be considered eligible.</t>
      </text>
    </comment>
    <comment ref="L37" authorId="34" shapeId="0" xr:uid="{F6A51B16-4404-4420-95C1-8591DD7480E4}">
      <text>
        <t>[Threaded comment]
Your version of Excel allows you to read this threaded comment; however, any edits to it will get removed if the file is opened in a newer version of Excel. Learn more: https://go.microsoft.com/fwlink/?linkid=870924
Comment:
    For projects or a significant portion of a project that provides features or devices to enhance safety. For example, expenditures on projects designed to improve the safety of at-grade railroad crossings or for the construction of facilities dedicated to the enforcement of vehicle weight regulations.</t>
      </text>
    </comment>
    <comment ref="L38" authorId="35" shapeId="0" xr:uid="{74F9AA37-D7AA-4908-AB6D-320899FE1D8E}">
      <text>
        <t>[Threaded comment]
Your version of Excel allows you to read this threaded comment; however, any edits to it will get removed if the file is opened in a newer version of Excel. Learn more: https://go.microsoft.com/fwlink/?linkid=870924
Comment:
    Improvements to crossing warning Protective Devices such as signs, markings, and cross bucks; flashing light additions/improvements; and improvement to track circuitry.</t>
      </text>
    </comment>
    <comment ref="L39" authorId="36" shapeId="0" xr:uid="{C30859AF-F0FE-4DCF-B6D2-65C4924FF5DF}">
      <text>
        <t>[Threaded comment]
Your version of Excel allows you to read this threaded comment; however, any edits to it will get removed if the file is opened in a newer version of Excel. Learn more: https://go.microsoft.com/fwlink/?linkid=870924
Comment:
    For transit and transit-related purposes.</t>
      </text>
    </comment>
    <comment ref="L40" authorId="37" shapeId="0" xr:uid="{CFF9C1BD-348B-409D-B4D5-34302957EEAA}">
      <text>
        <t>[Threaded comment]
Your version of Excel allows you to read this threaded comment; however, any edits to it will get removed if the file is opened in a newer version of Excel. Learn more: https://go.microsoft.com/fwlink/?linkid=870924
Comment:
    Traffic operation improvements that are designed to reduce traffic congestion and to facilitate the flow of traffic, both people and vehicles, on existing systems, or to conserve motor fuels. Include automated toll collection equipment, road and bridge surveillance and control systems, etc</t>
      </text>
    </comment>
    <comment ref="L41" authorId="38" shapeId="0" xr:uid="{958A445D-F70B-4AEF-B7FE-95542D104465}">
      <text>
        <t>[Threaded comment]
Your version of Excel allows you to read this threaded comment; however, any edits to it will get removed if the file is opened in a newer version of Excel. Learn more: https://go.microsoft.com/fwlink/?linkid=870924
Comment:
    Administration for National Recreational Trails Projects, Commercial Vehicles, and other similar projects.</t>
      </text>
    </comment>
    <comment ref="L42" authorId="39" shapeId="0" xr:uid="{155EA791-3F51-4E36-867C-965D78504E15}">
      <text>
        <t>[Threaded comment]
Your version of Excel allows you to read this threaded comment; however, any edits to it will get removed if the file is opened in a newer version of Excel. Learn more: https://go.microsoft.com/fwlink/?linkid=870924
Comment:
    For independent projects (not part of any other Federal-aid Highway project) to construct a facility to accommodate bicycle transportation and pedestrians.</t>
      </text>
    </comment>
    <comment ref="L43" authorId="40" shapeId="0" xr:uid="{F5C27957-B64F-415D-8C25-378B889F3EC8}">
      <text>
        <t>[Threaded comment]
Your version of Excel allows you to read this threaded comment; however, any edits to it will get removed if the file is opened in a newer version of Excel. Learn more: https://go.microsoft.com/fwlink/?linkid=870924
Comment:
    For projects involving landscaping and other scenic beautification through planting and related work. This includes vegetation management to assure the sustain ability of landscape areas.</t>
      </text>
    </comment>
    <comment ref="L44" authorId="41" shapeId="0" xr:uid="{18A8A9EF-DBB8-46CC-91AF-78A454CB963D}">
      <text>
        <t>[Threaded comment]
Your version of Excel allows you to read this threaded comment; however, any edits to it will get removed if the file is opened in a newer version of Excel. Learn more: https://go.microsoft.com/fwlink/?linkid=870924
Comment:
    TAP/RTP</t>
      </text>
    </comment>
    <comment ref="L45" authorId="42" shapeId="0" xr:uid="{8852B569-84EA-406F-8A02-8EB81C1B77B9}">
      <text>
        <t>[Threaded comment]
Your version of Excel allows you to read this threaded comment; however, any edits to it will get removed if the file is opened in a newer version of Excel. Learn more: https://go.microsoft.com/fwlink/?linkid=870924
Comment:
    Training; Supportive Services; TRAC; On the Job Training</t>
      </text>
    </comment>
    <comment ref="L46" authorId="43" shapeId="0" xr:uid="{95F3FD66-A119-4AE8-9034-B177C7CA6CA8}">
      <text>
        <t>[Threaded comment]
Your version of Excel allows you to read this threaded comment; however, any edits to it will get removed if the file is opened in a newer version of Excel. Learn more: https://go.microsoft.com/fwlink/?linkid=870924
Comment:
    Utilities</t>
      </text>
    </comment>
    <comment ref="L47" authorId="44" shapeId="0" xr:uid="{A2264065-D1D9-4615-A277-3E27E9FB0226}">
      <text>
        <t>[Threaded comment]
Your version of Excel allows you to read this threaded comment; however, any edits to it will get removed if the file is opened in a newer version of Excel. Learn more: https://go.microsoft.com/fwlink/?linkid=870924
Comment:
    Miscellaneous work such as National Recreational Trails construction, noise barriers, etc.</t>
      </text>
    </comment>
    <comment ref="L48" authorId="45" shapeId="0" xr:uid="{252D27D5-57BA-4F9D-AAFE-709D5B36D042}">
      <text>
        <t>[Threaded comment]
Your version of Excel allows you to read this threaded comment; however, any edits to it will get removed if the file is opened in a newer version of Excel. Learn more: https://go.microsoft.com/fwlink/?linkid=870924
Comment:
    Interest payments and retirement of principal under an eligible bond issue (including capitalized interest) and any other cost incidental to the sale of an eligible bond issue (including issuance costs, insurance or other credit enhancement fees, and other bond-related costs as determined).</t>
      </text>
    </comment>
    <comment ref="L49" authorId="46" shapeId="0" xr:uid="{8163E4AC-7609-4B76-84F6-D5FE680EFAF8}">
      <text>
        <t>[Threaded comment]
Your version of Excel allows you to read this threaded comment; however, any edits to it will get removed if the file is opened in a newer version of Excel. Learn more: https://go.microsoft.com/fwlink/?linkid=870924
Comment:
    Projects using the National Highway Freight Funds program and identified in the NMDOT Freight Plan.</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tc={CA3F046E-209B-4257-83FB-9D9C5165D447}</author>
    <author>tc={B5F0C95E-CCA2-4B17-9B78-38F0DBAC2F54}</author>
    <author>tc={80F15185-0791-44C9-B356-710524F8F211}</author>
    <author>tc={C615D184-3428-4EA0-8EF7-65D73F77123E}</author>
    <author>tc={80B30964-6329-4641-9568-E5150ABC9D1F}</author>
    <author>tc={51135D5F-17EB-4840-BD62-82FC641C9168}</author>
    <author>tc={32BE0581-BB4E-4E7A-88C5-578917F71F04}</author>
    <author>tc={A1343D8D-7160-4F5F-8BDD-162B7E72FD9D}</author>
    <author>tc={A09E74DA-D465-46E2-B055-D15D56D9AB14}</author>
    <author>tc={603A7BFE-FC25-474D-8A7C-17EBE55ECD62}</author>
    <author>tc={17797080-73F5-444B-8031-FA76E324E9B2}</author>
    <author>tc={DA244250-A840-4907-BEE5-E64BDC16667B}</author>
    <author>tc={1CB2971A-FF87-4EA0-BDDC-4EC051C830B8}</author>
    <author>tc={17FC44A9-2C16-427F-B128-A83F91AE49E2}</author>
    <author>tc={24D63ECB-7BDC-4FCD-B79C-DCBC84CB919E}</author>
    <author>tc={C6CE3FB6-4FC0-488D-8525-E396A320E19A}</author>
    <author>tc={0CC0CE46-79E1-44E4-A151-50E27B28654E}</author>
    <author>tc={627A521C-5476-4002-A463-2ECED411AE04}</author>
    <author>tc={81914947-FFEC-4F03-BDD8-96B67A741AA4}</author>
    <author>tc={7F1C7951-C18B-4943-A9B2-948BA9E2ADA1}</author>
    <author>tc={86A4E427-F6A2-49C8-801F-5FC484F5632C}</author>
    <author>tc={D909678B-74CD-4AE8-8164-ACCABAB0159F}</author>
    <author>tc={0D04BAD2-6BC0-4C72-A3AF-0B5DD6720216}</author>
    <author>tc={A77B95A1-1D2F-41C3-A970-87223E5615BE}</author>
    <author>tc={485748C6-9F15-42FC-A3FB-6FD5EF38BAC0}</author>
    <author>tc={48F65406-D3EB-41C6-B7AF-F8548DC2D801}</author>
    <author>tc={623BE520-0AB2-44A6-9555-5760CF1249E3}</author>
    <author>tc={8F3DE5D1-C701-480F-8A78-57DA5D6DF13B}</author>
    <author>tc={0C9156F5-7E19-4D13-968A-580D8D8A66FB}</author>
    <author>tc={0504A6C9-C75D-4990-A5C2-8A6E8E56F230}</author>
    <author>tc={67DBAD1A-EAA3-4449-8ED2-BCCDD1655FDE}</author>
    <author>tc={54B402B2-01C0-4EFB-BDF8-14F073AF29FF}</author>
    <author>tc={A1F233AD-9045-49B3-A0CD-FACA566E7C13}</author>
    <author>tc={A7C516A1-3C0B-4C8C-A9EC-C8F491F13B33}</author>
    <author>tc={509E2B12-F2F0-438C-B41E-D668926E217E}</author>
    <author>tc={24C314CB-23CE-446C-BEDE-184DB35C6846}</author>
    <author>tc={A542A2D2-1825-453C-9C63-CDCDDA99BB46}</author>
    <author>tc={3074F392-0D7C-42D4-A4CB-102F86C53B42}</author>
    <author>tc={E97B6457-55EE-48A1-B314-54A21C8062B5}</author>
    <author>tc={5C15CD5C-CFAC-4F8F-A7FD-B59E9C9AB5A1}</author>
    <author>tc={865D449B-1B8F-4198-AEDB-4D6B88781E39}</author>
    <author>tc={2E414745-B1A2-49AC-A06A-FADD7A10500F}</author>
    <author>tc={F37B844F-1567-429C-9DAC-AD0AF968163B}</author>
    <author>tc={96A523F5-53B1-44EE-B9A0-7A3493B1F5EF}</author>
    <author>tc={19F309EC-1291-49F3-95AD-28BF457C365C}</author>
    <author>tc={C2550CC7-32F9-4A9C-B305-B678700D4954}</author>
    <author>tc={5832D388-D129-458D-ABC1-4B021D3F62D8}</author>
  </authors>
  <commentList>
    <comment ref="G12" authorId="0" shapeId="0" xr:uid="{CA3F046E-209B-4257-83FB-9D9C5165D447}">
      <text>
        <t>[Threaded comment]
Your version of Excel allows you to read this threaded comment; however, any edits to it will get removed if the file is opened in a newer version of Excel. Learn more: https://go.microsoft.com/fwlink/?linkid=870924
Comment:
    Highest class of Arterials; abutting land uses are NOT directly served by them; also have higher speed limits, higher vehicle miles traveled (VMT), and more travel lanes (than Minor Arterials), which results in more mobility; are used for statewide travel, and typically represents the lowest percentage of mileage of the state’s roadway network.</t>
      </text>
    </comment>
    <comment ref="L12" authorId="1" shapeId="0" xr:uid="{B5F0C95E-CCA2-4B17-9B78-38F0DBAC2F54}">
      <text>
        <t>[Threaded comment]
Your version of Excel allows you to read this threaded comment; however, any edits to it will get removed if the file is opened in a newer version of Excel. Learn more: https://go.microsoft.com/fwlink/?linkid=870924
Comment:
    Construction of a new roadway that will not replace an existing roadway. A new roadway will provide: (1) a roadway where none existed or (2) an additional and alternate roadway to an existing roadway that will remain open and continue to serve through traffic.</t>
      </text>
    </comment>
    <comment ref="W12" authorId="2" shapeId="0" xr:uid="{80F15185-0791-44C9-B356-710524F8F211}">
      <text>
        <t>[Threaded comment]
Your version of Excel allows you to read this threaded comment; however, any edits to it will get removed if the file is opened in a newer version of Excel. Learn more: https://go.microsoft.com/fwlink/?linkid=870924
Comment:
    Operate with Transparency and Accountability</t>
      </text>
    </comment>
    <comment ref="G13" authorId="3" shapeId="0" xr:uid="{C615D184-3428-4EA0-8EF7-65D73F77123E}">
      <text>
        <t>[Threaded comment]
Your version of Excel allows you to read this threaded comment; however, any edits to it will get removed if the file is opened in a newer version of Excel. Learn more: https://go.microsoft.com/fwlink/?linkid=870924
Comment:
    Other Freeways and Expressways – Very similar to Interstates, with travel lanes separated by some type of physical barrier, abutting land uses NOT directly served by them; also have higher speed limits, high VMT, and more travel lanes (than Minor Arterials).</t>
      </text>
    </comment>
    <comment ref="L13" authorId="4" shapeId="0" xr:uid="{80B30964-6329-4641-9568-E5150ABC9D1F}">
      <text>
        <t>[Threaded comment]
Your version of Excel allows you to read this threaded comment; however, any edits to it will get removed if the file is opened in a newer version of Excel. Learn more: https://go.microsoft.com/fwlink/?linkid=870924
Comment:
    Construction on approximate alignment of an existing route where the old pavement structure is substantially removed and replaced. Such reconstruction includes widening to provide continuous additional through-lane(s), adding or revising interchanges, or replacing other highway elements such as a grade separation to replace an existing grade intersection. Also included, where necessary, are other incidental improvements such as drainage and shoulder improvements.</t>
      </text>
    </comment>
    <comment ref="W13" authorId="5" shapeId="0" xr:uid="{51135D5F-17EB-4840-BD62-82FC641C9168}">
      <text>
        <t>[Threaded comment]
Your version of Excel allows you to read this threaded comment; however, any edits to it will get removed if the file is opened in a newer version of Excel. Learn more: https://go.microsoft.com/fwlink/?linkid=870924
Comment:
    Improve Safety for All System Users</t>
      </text>
    </comment>
    <comment ref="G14" authorId="6" shapeId="0" xr:uid="{32BE0581-BB4E-4E7A-88C5-578917F71F04}">
      <text>
        <t>[Threaded comment]
Your version of Excel allows you to read this threaded comment; however, any edits to it will get removed if the file is opened in a newer version of Excel. Learn more: https://go.microsoft.com/fwlink/?linkid=870924
Comment:
    Serves major centers of Metropolitan Areas and provides a high degree of mobility; abutting land uses may be directly served by them.</t>
      </text>
    </comment>
    <comment ref="L14" authorId="7" shapeId="0" xr:uid="{A1343D8D-7160-4F5F-8BDD-162B7E72FD9D}">
      <text>
        <t>[Threaded comment]
Your version of Excel allows you to read this threaded comment; however, any edits to it will get removed if the file is opened in a newer version of Excel. Learn more: https://go.microsoft.com/fwlink/?linkid=870924
Comment:
    Widening the lanes and/or shoulders of an existing roadway without adding through lanes. This may include reconstructing the existing pavement and other incidental improvements such as shoulder and drainage improvements</t>
      </text>
    </comment>
    <comment ref="W14" authorId="8" shapeId="0" xr:uid="{A09E74DA-D465-46E2-B055-D15D56D9AB14}">
      <text>
        <t>[Threaded comment]
Your version of Excel allows you to read this threaded comment; however, any edits to it will get removed if the file is opened in a newer version of Excel. Learn more: https://go.microsoft.com/fwlink/?linkid=870924
Comment:
    Preserve and Maintain Our Transportation Assets for the Long-Term</t>
      </text>
    </comment>
    <comment ref="G15" authorId="9" shapeId="0" xr:uid="{603A7BFE-FC25-474D-8A7C-17EBE55ECD62}">
      <text>
        <t>[Threaded comment]
Your version of Excel allows you to read this threaded comment; however, any edits to it will get removed if the file is opened in a newer version of Excel. Learn more: https://go.microsoft.com/fwlink/?linkid=870924
Comment:
    Used for trips of moderate length, and offer connectivity to the higher Arterial system (Principal Arterials). These roads may carry local bus routes. They offer less mobility (than Principal Arterials), but more accessibility.</t>
      </text>
    </comment>
    <comment ref="L15" authorId="10" shapeId="0" xr:uid="{17797080-73F5-444B-8031-FA76E324E9B2}">
      <text>
        <t>[Threaded comment]
Your version of Excel allows you to read this threaded comment; however, any edits to it will get removed if the file is opened in a newer version of Excel. Learn more: https://go.microsoft.com/fwlink/?linkid=870924
Comment:
    Widening the lanes and/or shoulders of an existing roadway without adding through lanes. This may include reconstructing the existing pavement and other incidental improvements such as shoulder and drainage improvements</t>
      </text>
    </comment>
    <comment ref="W15" authorId="11" shapeId="0" xr:uid="{DA244250-A840-4907-BEE5-E64BDC16667B}">
      <text>
        <t>[Threaded comment]
Your version of Excel allows you to read this threaded comment; however, any edits to it will get removed if the file is opened in a newer version of Excel. Learn more: https://go.microsoft.com/fwlink/?linkid=870924
Comment:
    Provide Multimodal Access &amp; Connectivity for Community Prosperity</t>
      </text>
    </comment>
    <comment ref="G16" authorId="12" shapeId="0" xr:uid="{1CB2971A-FF87-4EA0-BDDC-4EC051C830B8}">
      <text>
        <t>[Threaded comment]
Your version of Excel allows you to read this threaded comment; however, any edits to it will get removed if the file is opened in a newer version of Excel. Learn more: https://go.microsoft.com/fwlink/?linkid=870924
Comment:
    Longer in length than Minor Collectors, connects larger traffic generators to the Arterial network; also have lower connecting driveway densities, higher speed limits, higher VMT, more travel lanes, and are spaced at greater intervals (than Minor Collectors); Major Collector mileage is less than Minor Collector mileage.</t>
      </text>
    </comment>
    <comment ref="L16" authorId="13" shapeId="0" xr:uid="{17FC44A9-2C16-427F-B128-A83F91AE49E2}">
      <text>
        <t>[Threaded comment]
Your version of Excel allows you to read this threaded comment; however, any edits to it will get removed if the file is opened in a newer version of Excel. Learn more: https://go.microsoft.com/fwlink/?linkid=870924
Comment:
    Placement of additional surface material over the existing roadway to improve serviceability or to provide additional strength. There may be some upgrading of unsafe features and other incidental work in conjunction with resurfacing. Where surfacing is constructed by a separate project as a final stage of construction, the type of improvement should be the same as that of the preceding stage B new route, relocation, reconstruction, minor widening, etc.</t>
      </text>
    </comment>
    <comment ref="W16" authorId="14" shapeId="0" xr:uid="{24D63ECB-7BDC-4FCD-B79C-DCBC84CB919E}">
      <text>
        <t>[Threaded comment]
Your version of Excel allows you to read this threaded comment; however, any edits to it will get removed if the file is opened in a newer version of Excel. Learn more: https://go.microsoft.com/fwlink/?linkid=870924
Comment:
    Deliver Programs that Respect New Mexico's Cultures, Environment, History, Health &amp; Quality of Life</t>
      </text>
    </comment>
    <comment ref="G17" authorId="15" shapeId="0" xr:uid="{C6CE3FB6-4FC0-488D-8525-E396A320E19A}">
      <text>
        <t>[Threaded comment]
Your version of Excel allows you to read this threaded comment; however, any edits to it will get removed if the file is opened in a newer version of Excel. Learn more: https://go.microsoft.com/fwlink/?linkid=870924
Comment:
    Lower speed limits, located in under-served and clustered residential areas; have more connecting driveways, lower VMT than Major Collectors, fewer travel lanes, and are spaced at closer intervals than Major Collectors and includes more mileage than Major Collectors.</t>
      </text>
    </comment>
    <comment ref="L17" authorId="16" shapeId="0" xr:uid="{0CC0CE46-79E1-44E4-A151-50E27B28654E}">
      <text>
        <t>[Threaded comment]
Your version of Excel allows you to read this threaded comment; however, any edits to it will get removed if the file is opened in a newer version of Excel. Learn more: https://go.microsoft.com/fwlink/?linkid=870924
Comment:
    F4A, F4B, F4C, Hot In-place Recycling, F4D, F4E, F4F, R4A, R4B, R4C</t>
      </text>
    </comment>
    <comment ref="G18" authorId="17" shapeId="0" xr:uid="{627A521C-5476-4002-A463-2ECED411AE04}">
      <text>
        <t>[Threaded comment]
Your version of Excel allows you to read this threaded comment; however, any edits to it will get removed if the file is opened in a newer version of Excel. Learn more: https://go.microsoft.com/fwlink/?linkid=870924
Comment:
    Account for the highest percentage of all roadways in terms of mileage. Local roads carry no through traffic movement and are used to provide access to adjacent land. [Local roads are not represented on this map as part of the roadway overlay for faster map load-time, but some additional roads are included in the base map, particularly when you zoom into the community level.]</t>
      </text>
    </comment>
    <comment ref="L18" authorId="18" shapeId="0" xr:uid="{81914947-FFEC-4F03-BDD8-96B67A741AA4}">
      <text>
        <t xml:space="preserve">[Threaded comment]
Your version of Excel allows you to read this threaded comment; however, any edits to it will get removed if the file is opened in a newer version of Excel. Learn more: https://go.microsoft.com/fwlink/?linkid=870924
Comment:
    F6A, F6B, F6C, F6D, F6E, F6F, F6H, F6I, F6G, R6A, R6B, R6C, R6D
</t>
      </text>
    </comment>
    <comment ref="L19" authorId="19" shapeId="0" xr:uid="{7F1C7951-C18B-4943-A9B2-948BA9E2ADA1}">
      <text>
        <t>[Threaded comment]
Your version of Excel allows you to read this threaded comment; however, any edits to it will get removed if the file is opened in a newer version of Excel. Learn more: https://go.microsoft.com/fwlink/?linkid=870924
Comment:
    F3A - Scrub Seal, F3B - Chip Seal, F3C - Slurry Seal, F3D - Cape Seal, F3E - ROGFC/OGFC, F3F - Microsurfacing, F3G - Plant Mix Wearing Course overlay or NovaChip Overlay, R3A - Diamond Grinding, R3B - Diamond Grooving</t>
      </text>
    </comment>
    <comment ref="L20" authorId="20" shapeId="0" xr:uid="{86A4E427-F6A2-49C8-801F-5FC484F5632C}">
      <text>
        <t>[Threaded comment]
Your version of Excel allows you to read this threaded comment; however, any edits to it will get removed if the file is opened in a newer version of Excel. Learn more: https://go.microsoft.com/fwlink/?linkid=870924
Comment:
    F5A, F5B, F5C, F5D, F5E, F5F, R5A, R5B, R5C</t>
      </text>
    </comment>
    <comment ref="L21" authorId="21" shapeId="0" xr:uid="{D909678B-74CD-4AE8-8164-ACCABAB0159F}">
      <text>
        <t>[Threaded comment]
Your version of Excel allows you to read this threaded comment; however, any edits to it will get removed if the file is opened in a newer version of Excel. Learn more: https://go.microsoft.com/fwlink/?linkid=870924
Comment:
    F1A - Crack Seal, F1B - Fog Seal, R1 - Joint and Crack Seal</t>
      </text>
    </comment>
    <comment ref="L22" authorId="22" shapeId="0" xr:uid="{0D04BAD2-6BC0-4C72-A3AF-0B5DD6720216}">
      <text>
        <t>[Threaded comment]
Your version of Excel allows you to read this threaded comment; however, any edits to it will get removed if the file is opened in a newer version of Excel. Learn more: https://go.microsoft.com/fwlink/?linkid=870924
Comment:
    See Figure D for specific pavement treatment categories.</t>
      </text>
    </comment>
    <comment ref="L23" authorId="23" shapeId="0" xr:uid="{A77B95A1-1D2F-41C3-A970-87223E5615BE}">
      <text>
        <t>[Threaded comment]
Your version of Excel allows you to read this threaded comment; however, any edits to it will get removed if the file is opened in a newer version of Excel. Learn more: https://go.microsoft.com/fwlink/?linkid=870924
Comment:
    R7A - Rubblizing (PCCP), R7B - Reconstruction</t>
      </text>
    </comment>
    <comment ref="L24" authorId="24" shapeId="0" xr:uid="{485748C6-9F15-42FC-A3FB-6FD5EF38BAC0}">
      <text>
        <t>[Threaded comment]
Your version of Excel allows you to read this threaded comment; however, any edits to it will get removed if the file is opened in a newer version of Excel. Learn more: https://go.microsoft.com/fwlink/?linkid=870924
Comment:
    Construction of a new bridge that does not replace or relocate an existing bridge.</t>
      </text>
    </comment>
    <comment ref="L25" authorId="25" shapeId="0" xr:uid="{48F65406-D3EB-41C6-B7AF-F8548DC2D801}">
      <text>
        <t>[Threaded comment]
Your version of Excel allows you to read this threaded comment; however, any edits to it will get removed if the file is opened in a newer version of Excel. Learn more: https://go.microsoft.com/fwlink/?linkid=870924
Comment:
    Total replacement of a structurally inadequate or functionally obsolete bridge with a new structure constructed with additional lanes in the same general traffic corridor to current geometric construction standards. Incidental roadway approach work is included. The use of this code requires the reporting of the National Bridge Inventory (NBI) structure number in the data field identified Bridge Numbers.</t>
      </text>
    </comment>
    <comment ref="L26" authorId="26" shapeId="0" xr:uid="{623BE520-0AB2-44A6-9555-5760CF1249E3}">
      <text>
        <t>[Threaded comment]
Your version of Excel allows you to read this threaded comment; however, any edits to it will get removed if the file is opened in a newer version of Excel. Learn more: https://go.microsoft.com/fwlink/?linkid=870924
Comment:
    Total replacement of a structurally-inadequate or functionally-obsolete bridge with a new structure without adding lanes constructed in the same general traffic corridor to current geometric construction standards. A bridge removed and replaced with a lesser facility is considered a bridge replacement. Incidental roadway approach work is included. The use of this code requires the reporting of the National Bridge Inventory (NBI) structure number in the data field identified Bridge Numbers.</t>
      </text>
    </comment>
    <comment ref="L27" authorId="27" shapeId="0" xr:uid="{8F3DE5D1-C701-480F-8A78-57DA5D6DF13B}">
      <text>
        <t>[Threaded comment]
Your version of Excel allows you to read this threaded comment; however, any edits to it will get removed if the file is opened in a newer version of Excel. Learn more: https://go.microsoft.com/fwlink/?linkid=870924
Comment:
    For the major work required to restore structural integrity of a bridge as well as work necessary to correct major safety defects. Bridge deck replacement (both partial and complete) and widening of bridges without adding through lanes to specified standards are included. Work required correcting minor structure and safety defects or deficiencies, such as deck patching, resurfacing, protective systems, upgrading railings, curbs, or other preventative maintenance items are included. If HBRRP funds are involved, the use of this code requires the reporting of the National Bridge Inventory (NBI) structure number in the data field identified Bridge Numbers.</t>
      </text>
    </comment>
    <comment ref="L28" authorId="28" shapeId="0" xr:uid="{0C9156F5-7E19-4D13-968A-580D8D8A66FB}">
      <text>
        <t>[Threaded comment]
Your version of Excel allows you to read this threaded comment; however, any edits to it will get removed if the file is opened in a newer version of Excel. Learn more: https://go.microsoft.com/fwlink/?linkid=870924
Comment:
    Activities that prevent, delay, or reduce deterioration of bridges or bridge elements, restore the function of existing bridges, keep bridges in good condition and extend their life.</t>
      </text>
    </comment>
    <comment ref="L29" authorId="29" shapeId="0" xr:uid="{0504A6C9-C75D-4990-A5C2-8A6E8E56F230}">
      <text>
        <t>[Threaded comment]
Your version of Excel allows you to read this threaded comment; however, any edits to it will get removed if the file is opened in a newer version of Excel. Learn more: https://go.microsoft.com/fwlink/?linkid=870924
Comment:
    For the preparation of plans, specifications, and estimates (PS&amp;E), traffic, and related studies including field inspections, surveys, material testing, and borings.</t>
      </text>
    </comment>
    <comment ref="L30" authorId="30" shapeId="0" xr:uid="{67DBAD1A-EAA3-4449-8ED2-BCCDD1655FDE}">
      <text>
        <t>[Threaded comment]
Your version of Excel allows you to read this threaded comment; however, any edits to it will get removed if the file is opened in a newer version of Excel. Learn more: https://go.microsoft.com/fwlink/?linkid=870924
Comment:
    For purchase of land, improvement and easements, in addition to the cost of moving and relocating buildings, businesses, and persons.</t>
      </text>
    </comment>
    <comment ref="L31" authorId="31" shapeId="0" xr:uid="{54B402B2-01C0-4EFB-BDF8-14F073AF29FF}">
      <text>
        <t>[Threaded comment]
Your version of Excel allows you to read this threaded comment; however, any edits to it will get removed if the file is opened in a newer version of Excel. Learn more: https://go.microsoft.com/fwlink/?linkid=870924
Comment:
    For Planning related purposes.</t>
      </text>
    </comment>
    <comment ref="L33" authorId="32" shapeId="0" xr:uid="{A1F233AD-9045-49B3-A0CD-FACA566E7C13}">
      <text>
        <t>[Threaded comment]
Your version of Excel allows you to read this threaded comment; however, any edits to it will get removed if the file is opened in a newer version of Excel. Learn more: https://go.microsoft.com/fwlink/?linkid=870924
Comment:
    For Research related purposes</t>
      </text>
    </comment>
    <comment ref="L34" authorId="33" shapeId="0" xr:uid="{A7C516A1-3C0B-4C8C-A9EC-C8F491F13B33}">
      <text>
        <t>[Threaded comment]
Your version of Excel allows you to read this threaded comment; however, any edits to it will get removed if the file is opened in a newer version of Excel. Learn more: https://go.microsoft.com/fwlink/?linkid=870924
Comment:
    For improvements that do not provide any increase in the level of service, in the condition of the facility or in safety features. Typical improvements that fall in this category would be noise barriers, beautification, and other environmentally related features not built as a part of any other improvement type. If environmental mitigation is needed as the result of a bridge project and it is confined to the reasonable touchdown and the bridge itself, then this is allowable with HBRRP Funds. Outside the reasonable touchdown would not be considered eligible.</t>
      </text>
    </comment>
    <comment ref="L35" authorId="34" shapeId="0" xr:uid="{509E2B12-F2F0-438C-B41E-D668926E217E}">
      <text>
        <t>[Threaded comment]
Your version of Excel allows you to read this threaded comment; however, any edits to it will get removed if the file is opened in a newer version of Excel. Learn more: https://go.microsoft.com/fwlink/?linkid=870924
Comment:
    For projects or a significant portion of a project that provides features or devices to enhance safety. For example, expenditures on projects designed to improve the safety of at-grade railroad crossings or for the construction of facilities dedicated to the enforcement of vehicle weight regulations.</t>
      </text>
    </comment>
    <comment ref="L36" authorId="35" shapeId="0" xr:uid="{24C314CB-23CE-446C-BEDE-184DB35C6846}">
      <text>
        <t>[Threaded comment]
Your version of Excel allows you to read this threaded comment; however, any edits to it will get removed if the file is opened in a newer version of Excel. Learn more: https://go.microsoft.com/fwlink/?linkid=870924
Comment:
    Improvements to crossing warning Protective Devices such as signs, markings, and cross bucks; flashing light additions/improvements; and improvement to track circuitry.</t>
      </text>
    </comment>
    <comment ref="L37" authorId="36" shapeId="0" xr:uid="{A542A2D2-1825-453C-9C63-CDCDDA99BB46}">
      <text>
        <t>[Threaded comment]
Your version of Excel allows you to read this threaded comment; however, any edits to it will get removed if the file is opened in a newer version of Excel. Learn more: https://go.microsoft.com/fwlink/?linkid=870924
Comment:
    For transit and transit-related purposes.</t>
      </text>
    </comment>
    <comment ref="L38" authorId="37" shapeId="0" xr:uid="{3074F392-0D7C-42D4-A4CB-102F86C53B42}">
      <text>
        <t>[Threaded comment]
Your version of Excel allows you to read this threaded comment; however, any edits to it will get removed if the file is opened in a newer version of Excel. Learn more: https://go.microsoft.com/fwlink/?linkid=870924
Comment:
    Traffic operation improvements that are designed to reduce traffic congestion and to facilitate the flow of traffic, both people and vehicles, on existing systems, or to conserve motor fuels. Include automated toll collection equipment, road and bridge surveillance and control systems, etc</t>
      </text>
    </comment>
    <comment ref="L39" authorId="38" shapeId="0" xr:uid="{E97B6457-55EE-48A1-B314-54A21C8062B5}">
      <text>
        <t>[Threaded comment]
Your version of Excel allows you to read this threaded comment; however, any edits to it will get removed if the file is opened in a newer version of Excel. Learn more: https://go.microsoft.com/fwlink/?linkid=870924
Comment:
    Administration for National Recreational Trails Projects, Commercial Vehicles, and other similar projects.</t>
      </text>
    </comment>
    <comment ref="L40" authorId="39" shapeId="0" xr:uid="{5C15CD5C-CFAC-4F8F-A7FD-B59E9C9AB5A1}">
      <text>
        <t>[Threaded comment]
Your version of Excel allows you to read this threaded comment; however, any edits to it will get removed if the file is opened in a newer version of Excel. Learn more: https://go.microsoft.com/fwlink/?linkid=870924
Comment:
    For independent projects (not part of any other Federal-aid Highway project) to construct a facility to accommodate bicycle transportation and pedestrians.</t>
      </text>
    </comment>
    <comment ref="L41" authorId="40" shapeId="0" xr:uid="{865D449B-1B8F-4198-AEDB-4D6B88781E39}">
      <text>
        <t>[Threaded comment]
Your version of Excel allows you to read this threaded comment; however, any edits to it will get removed if the file is opened in a newer version of Excel. Learn more: https://go.microsoft.com/fwlink/?linkid=870924
Comment:
    For projects involving landscaping and other scenic beautification through planting and related work. This includes vegetation management to assure the sustain ability of landscape areas.</t>
      </text>
    </comment>
    <comment ref="L42" authorId="41" shapeId="0" xr:uid="{2E414745-B1A2-49AC-A06A-FADD7A10500F}">
      <text>
        <t>[Threaded comment]
Your version of Excel allows you to read this threaded comment; however, any edits to it will get removed if the file is opened in a newer version of Excel. Learn more: https://go.microsoft.com/fwlink/?linkid=870924
Comment:
    TAP/RTP</t>
      </text>
    </comment>
    <comment ref="L43" authorId="42" shapeId="0" xr:uid="{F37B844F-1567-429C-9DAC-AD0AF968163B}">
      <text>
        <t>[Threaded comment]
Your version of Excel allows you to read this threaded comment; however, any edits to it will get removed if the file is opened in a newer version of Excel. Learn more: https://go.microsoft.com/fwlink/?linkid=870924
Comment:
    Training; Supportive Services; TRAC; On the Job Training</t>
      </text>
    </comment>
    <comment ref="L44" authorId="43" shapeId="0" xr:uid="{96A523F5-53B1-44EE-B9A0-7A3493B1F5EF}">
      <text>
        <t>[Threaded comment]
Your version of Excel allows you to read this threaded comment; however, any edits to it will get removed if the file is opened in a newer version of Excel. Learn more: https://go.microsoft.com/fwlink/?linkid=870924
Comment:
    Utilities</t>
      </text>
    </comment>
    <comment ref="L45" authorId="44" shapeId="0" xr:uid="{19F309EC-1291-49F3-95AD-28BF457C365C}">
      <text>
        <t>[Threaded comment]
Your version of Excel allows you to read this threaded comment; however, any edits to it will get removed if the file is opened in a newer version of Excel. Learn more: https://go.microsoft.com/fwlink/?linkid=870924
Comment:
    Miscellaneous work such as National Recreational Trails construction, noise barriers, etc.</t>
      </text>
    </comment>
    <comment ref="L46" authorId="45" shapeId="0" xr:uid="{C2550CC7-32F9-4A9C-B305-B678700D4954}">
      <text>
        <t>[Threaded comment]
Your version of Excel allows you to read this threaded comment; however, any edits to it will get removed if the file is opened in a newer version of Excel. Learn more: https://go.microsoft.com/fwlink/?linkid=870924
Comment:
    Interest payments and retirement of principal under an eligible bond issue (including capitalized interest) and any other cost incidental to the sale of an eligible bond issue (including issuance costs, insurance or other credit enhancement fees, and other bond-related costs as determined).</t>
      </text>
    </comment>
    <comment ref="L47" authorId="46" shapeId="0" xr:uid="{5832D388-D129-458D-ABC1-4B021D3F62D8}">
      <text>
        <t>[Threaded comment]
Your version of Excel allows you to read this threaded comment; however, any edits to it will get removed if the file is opened in a newer version of Excel. Learn more: https://go.microsoft.com/fwlink/?linkid=870924
Comment:
    Projects using the National Highway Freight Funds program and identified in the NMDOT Freight Plan.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tc={796E7EAB-6C61-4348-811E-0EBB0EE95CEA}</author>
    <author>tc={5D2B1D97-6405-42DC-BA48-B6D1104A5D49}</author>
    <author>tc={B3BDC89A-3720-4EFD-9F90-3994DE5D2D3E}</author>
    <author>tc={BD048789-16AB-4E4F-8EB5-94E1A0481A0A}</author>
    <author>tc={C8356602-78CB-4DA9-A03B-F44F7E132867}</author>
    <author>tc={A3B425F5-735B-44CC-B124-A7850DB3911E}</author>
    <author>tc={DBF858BD-678F-4EB4-972C-03139B64E388}</author>
    <author>tc={359FCDE5-9502-41CC-9EE6-3DACE606C07B}</author>
    <author>tc={44BD213A-F62E-47B9-8E9F-97ABA6F5AB7C}</author>
    <author>tc={9123916F-AC9A-4987-815B-EEE7C46F6EAB}</author>
    <author>tc={CECC8075-B966-485E-85B7-209A6298AA0E}</author>
    <author>tc={341D3EBE-DC3F-4878-8BA4-EBF40A153006}</author>
    <author>tc={3A1672E2-B24B-4BC1-A42F-2B9E3602F83F}</author>
    <author>tc={AE232BEB-CA2D-4217-AC0C-F4FEA06E1A66}</author>
    <author>tc={F35565C6-0F26-4673-9291-784723BD54C5}</author>
    <author>tc={3EACE6F8-04A2-47A4-9A99-15149555E5B7}</author>
    <author>tc={CA2EDBD4-8D1C-4601-A269-DE7169A820F3}</author>
    <author>tc={A9F291C9-46FC-41F3-BAA8-3DA5FAEEBF0D}</author>
    <author>tc={70014B59-987C-4774-8814-53D6027E5310}</author>
    <author>tc={1B98E1C4-7238-41E1-9ABF-4FF674FFE81D}</author>
    <author>tc={A963C1A4-FEA7-4CFD-A31A-635CFCD4AE61}</author>
    <author>tc={B7181623-CDB1-4D94-8B17-B77BC3FC4BA8}</author>
    <author>tc={DE9D2B30-41BF-4F3B-BE0B-10173AE05567}</author>
    <author>tc={C9DDEAE3-DFFE-4A72-9556-7A8E04E88D51}</author>
    <author>tc={81295837-8C09-4B4F-8796-66A7EC766D70}</author>
    <author>tc={05CAF50F-A31E-4413-A9D0-BEC738754895}</author>
    <author>tc={0E1EC0AF-AD2E-45C8-B627-B91658753AC3}</author>
    <author>tc={AB73402C-F68E-4860-BD43-2493936664F4}</author>
    <author>tc={392B156A-FC30-4BAB-9E01-53F28E4D93CD}</author>
    <author>tc={A372E46F-5719-4CD2-A9CC-AC0C3C1BA87B}</author>
    <author>tc={3F99AF14-F3D4-48E0-82B3-C66D551A9BE5}</author>
    <author>tc={AB9F3C6C-BD16-4BE9-B19A-71FBB87B8C9D}</author>
    <author>tc={73DC7825-3F03-40EA-88C2-FB2579AD3849}</author>
    <author>tc={FB03BE5F-5D47-4F65-8F88-35E0490510D8}</author>
    <author>tc={5E361E9E-39BF-4AE6-BCAA-F3404579B972}</author>
    <author>tc={B2A8E8A1-5794-4EB7-8F23-797DC5B4F14F}</author>
    <author>tc={11EC4E45-AEAC-4A53-AFE3-455D55150449}</author>
    <author>tc={E00DCCE9-61C1-4E50-97B7-4F8CAFD2FCFB}</author>
    <author>tc={17035C1B-9DA9-4319-B8A2-4CC12D4ECF97}</author>
    <author>tc={85187535-6D25-4DEF-B20F-37B3616B0D36}</author>
    <author>tc={D0981D56-9AEF-4824-A1AE-7EB2948AE34F}</author>
    <author>tc={97932BC1-C8E2-46FD-ADBA-28E585E1EA40}</author>
    <author>tc={C8B8A0A9-4C6B-4494-BCFC-3FB2536A48BB}</author>
    <author>tc={E2B9E7E8-BFB2-4C12-B5DC-95FF6C38E6E6}</author>
    <author>tc={667CAD8C-2B9C-45F4-A770-8254490514F5}</author>
    <author>tc={D301C31E-4746-44C4-A314-20B94D7A4CE8}</author>
    <author>tc={81F15576-FC64-4591-A5F9-6DBEC0BE9BE8}</author>
  </authors>
  <commentList>
    <comment ref="G10" authorId="0" shapeId="0" xr:uid="{796E7EAB-6C61-4348-811E-0EBB0EE95CEA}">
      <text>
        <t>[Threaded comment]
Your version of Excel allows you to read this threaded comment; however, any edits to it will get removed if the file is opened in a newer version of Excel. Learn more: https://go.microsoft.com/fwlink/?linkid=870924
Comment:
    Highest class of Arterials; abutting land uses are NOT directly served by them; also have higher speed limits, higher vehicle miles traveled (VMT), and more travel lanes (than Minor Arterials), which results in more mobility; are used for statewide travel, and typically represents the lowest percentage of mileage of the state’s roadway network.</t>
      </text>
    </comment>
    <comment ref="L10" authorId="1" shapeId="0" xr:uid="{5D2B1D97-6405-42DC-BA48-B6D1104A5D49}">
      <text>
        <t>[Threaded comment]
Your version of Excel allows you to read this threaded comment; however, any edits to it will get removed if the file is opened in a newer version of Excel. Learn more: https://go.microsoft.com/fwlink/?linkid=870924
Comment:
    Construction of a new roadway that will not replace an existing roadway. A new roadway will provide: (1) a roadway where none existed or (2) an additional and alternate roadway to an existing roadway that will remain open and continue to serve through traffic.</t>
      </text>
    </comment>
    <comment ref="W10" authorId="2" shapeId="0" xr:uid="{B3BDC89A-3720-4EFD-9F90-3994DE5D2D3E}">
      <text>
        <t>[Threaded comment]
Your version of Excel allows you to read this threaded comment; however, any edits to it will get removed if the file is opened in a newer version of Excel. Learn more: https://go.microsoft.com/fwlink/?linkid=870924
Comment:
    Operate with Transparency and Accountability</t>
      </text>
    </comment>
    <comment ref="G11" authorId="3" shapeId="0" xr:uid="{BD048789-16AB-4E4F-8EB5-94E1A0481A0A}">
      <text>
        <t>[Threaded comment]
Your version of Excel allows you to read this threaded comment; however, any edits to it will get removed if the file is opened in a newer version of Excel. Learn more: https://go.microsoft.com/fwlink/?linkid=870924
Comment:
    Other Freeways and Expressways – Very similar to Interstates, with travel lanes separated by some type of physical barrier, abutting land uses NOT directly served by them; also have higher speed limits, high VMT, and more travel lanes (than Minor Arterials).</t>
      </text>
    </comment>
    <comment ref="L11" authorId="4" shapeId="0" xr:uid="{C8356602-78CB-4DA9-A03B-F44F7E132867}">
      <text>
        <t>[Threaded comment]
Your version of Excel allows you to read this threaded comment; however, any edits to it will get removed if the file is opened in a newer version of Excel. Learn more: https://go.microsoft.com/fwlink/?linkid=870924
Comment:
    Construction on approximate alignment of an existing route where the old pavement structure is substantially removed and replaced. Such reconstruction includes widening to provide continuous additional through-lane(s), adding or revising interchanges, or replacing other highway elements such as a grade separation to replace an existing grade intersection. Also included, where necessary, are other incidental improvements such as drainage and shoulder improvements.</t>
      </text>
    </comment>
    <comment ref="W11" authorId="5" shapeId="0" xr:uid="{A3B425F5-735B-44CC-B124-A7850DB3911E}">
      <text>
        <t>[Threaded comment]
Your version of Excel allows you to read this threaded comment; however, any edits to it will get removed if the file is opened in a newer version of Excel. Learn more: https://go.microsoft.com/fwlink/?linkid=870924
Comment:
    Improve Safety for All System Users</t>
      </text>
    </comment>
    <comment ref="G12" authorId="6" shapeId="0" xr:uid="{DBF858BD-678F-4EB4-972C-03139B64E388}">
      <text>
        <t>[Threaded comment]
Your version of Excel allows you to read this threaded comment; however, any edits to it will get removed if the file is opened in a newer version of Excel. Learn more: https://go.microsoft.com/fwlink/?linkid=870924
Comment:
    Serves major centers of Metropolitan Areas and provides a high degree of mobility; abutting land uses may be directly served by them.</t>
      </text>
    </comment>
    <comment ref="L12" authorId="7" shapeId="0" xr:uid="{359FCDE5-9502-41CC-9EE6-3DACE606C07B}">
      <text>
        <t>[Threaded comment]
Your version of Excel allows you to read this threaded comment; however, any edits to it will get removed if the file is opened in a newer version of Excel. Learn more: https://go.microsoft.com/fwlink/?linkid=870924
Comment:
    Widening the lanes and/or shoulders of an existing roadway without adding through lanes. This may include reconstructing the existing pavement and other incidental improvements such as shoulder and drainage improvements</t>
      </text>
    </comment>
    <comment ref="W12" authorId="8" shapeId="0" xr:uid="{44BD213A-F62E-47B9-8E9F-97ABA6F5AB7C}">
      <text>
        <t>[Threaded comment]
Your version of Excel allows you to read this threaded comment; however, any edits to it will get removed if the file is opened in a newer version of Excel. Learn more: https://go.microsoft.com/fwlink/?linkid=870924
Comment:
    Preserve and Maintain Our Transportation Assets for the Long-Term</t>
      </text>
    </comment>
    <comment ref="G13" authorId="9" shapeId="0" xr:uid="{9123916F-AC9A-4987-815B-EEE7C46F6EAB}">
      <text>
        <t>[Threaded comment]
Your version of Excel allows you to read this threaded comment; however, any edits to it will get removed if the file is opened in a newer version of Excel. Learn more: https://go.microsoft.com/fwlink/?linkid=870924
Comment:
    Used for trips of moderate length, and offer connectivity to the higher Arterial system (Principal Arterials). These roads may carry local bus routes. They offer less mobility (than Principal Arterials), but more accessibility.</t>
      </text>
    </comment>
    <comment ref="L13" authorId="10" shapeId="0" xr:uid="{CECC8075-B966-485E-85B7-209A6298AA0E}">
      <text>
        <t>[Threaded comment]
Your version of Excel allows you to read this threaded comment; however, any edits to it will get removed if the file is opened in a newer version of Excel. Learn more: https://go.microsoft.com/fwlink/?linkid=870924
Comment:
    Widening the lanes and/or shoulders of an existing roadway without adding through lanes. This may include reconstructing the existing pavement and other incidental improvements such as shoulder and drainage improvements</t>
      </text>
    </comment>
    <comment ref="W13" authorId="11" shapeId="0" xr:uid="{341D3EBE-DC3F-4878-8BA4-EBF40A153006}">
      <text>
        <t>[Threaded comment]
Your version of Excel allows you to read this threaded comment; however, any edits to it will get removed if the file is opened in a newer version of Excel. Learn more: https://go.microsoft.com/fwlink/?linkid=870924
Comment:
    Provide Multimodal Access &amp; Connectivity for Community Prosperity</t>
      </text>
    </comment>
    <comment ref="G14" authorId="12" shapeId="0" xr:uid="{3A1672E2-B24B-4BC1-A42F-2B9E3602F83F}">
      <text>
        <t>[Threaded comment]
Your version of Excel allows you to read this threaded comment; however, any edits to it will get removed if the file is opened in a newer version of Excel. Learn more: https://go.microsoft.com/fwlink/?linkid=870924
Comment:
    Longer in length than Minor Collectors, connects larger traffic generators to the Arterial network; also have lower connecting driveway densities, higher speed limits, higher VMT, more travel lanes, and are spaced at greater intervals (than Minor Collectors); Major Collector mileage is less than Minor Collector mileage.</t>
      </text>
    </comment>
    <comment ref="L14" authorId="13" shapeId="0" xr:uid="{AE232BEB-CA2D-4217-AC0C-F4FEA06E1A66}">
      <text>
        <t>[Threaded comment]
Your version of Excel allows you to read this threaded comment; however, any edits to it will get removed if the file is opened in a newer version of Excel. Learn more: https://go.microsoft.com/fwlink/?linkid=870924
Comment:
    Placement of additional surface material over the existing roadway to improve serviceability or to provide additional strength. There may be some upgrading of unsafe features and other incidental work in conjunction with resurfacing. Where surfacing is constructed by a separate project as a final stage of construction, the type of improvement should be the same as that of the preceding stage B new route, relocation, reconstruction, minor widening, etc.</t>
      </text>
    </comment>
    <comment ref="W14" authorId="14" shapeId="0" xr:uid="{F35565C6-0F26-4673-9291-784723BD54C5}">
      <text>
        <t>[Threaded comment]
Your version of Excel allows you to read this threaded comment; however, any edits to it will get removed if the file is opened in a newer version of Excel. Learn more: https://go.microsoft.com/fwlink/?linkid=870924
Comment:
    Deliver Programs that Respect New Mexico's Cultures, Environment, History, Health &amp; Quality of Life</t>
      </text>
    </comment>
    <comment ref="G15" authorId="15" shapeId="0" xr:uid="{3EACE6F8-04A2-47A4-9A99-15149555E5B7}">
      <text>
        <t>[Threaded comment]
Your version of Excel allows you to read this threaded comment; however, any edits to it will get removed if the file is opened in a newer version of Excel. Learn more: https://go.microsoft.com/fwlink/?linkid=870924
Comment:
    Lower speed limits, located in under-served and clustered residential areas; have more connecting driveways, lower VMT than Major Collectors, fewer travel lanes, and are spaced at closer intervals than Major Collectors and includes more mileage than Major Collectors.</t>
      </text>
    </comment>
    <comment ref="L15" authorId="16" shapeId="0" xr:uid="{CA2EDBD4-8D1C-4601-A269-DE7169A820F3}">
      <text>
        <t>[Threaded comment]
Your version of Excel allows you to read this threaded comment; however, any edits to it will get removed if the file is opened in a newer version of Excel. Learn more: https://go.microsoft.com/fwlink/?linkid=870924
Comment:
    F4A, F4B, F4C, Hot In-place Recycling, F4D, F4E, F4F, R4A, R4B, R4C</t>
      </text>
    </comment>
    <comment ref="G16" authorId="17" shapeId="0" xr:uid="{A9F291C9-46FC-41F3-BAA8-3DA5FAEEBF0D}">
      <text>
        <t>[Threaded comment]
Your version of Excel allows you to read this threaded comment; however, any edits to it will get removed if the file is opened in a newer version of Excel. Learn more: https://go.microsoft.com/fwlink/?linkid=870924
Comment:
    Account for the highest percentage of all roadways in terms of mileage. Local roads carry no through traffic movement and are used to provide access to adjacent land. [Local roads are not represented on this map as part of the roadway overlay for faster map load-time, but some additional roads are included in the base map, particularly when you zoom into the community level.]</t>
      </text>
    </comment>
    <comment ref="L16" authorId="18" shapeId="0" xr:uid="{70014B59-987C-4774-8814-53D6027E5310}">
      <text>
        <t xml:space="preserve">[Threaded comment]
Your version of Excel allows you to read this threaded comment; however, any edits to it will get removed if the file is opened in a newer version of Excel. Learn more: https://go.microsoft.com/fwlink/?linkid=870924
Comment:
    F6A, F6B, F6C, F6D, F6E, F6F, F6H, F6I, F6G, R6A, R6B, R6C, R6D
</t>
      </text>
    </comment>
    <comment ref="L17" authorId="19" shapeId="0" xr:uid="{1B98E1C4-7238-41E1-9ABF-4FF674FFE81D}">
      <text>
        <t>[Threaded comment]
Your version of Excel allows you to read this threaded comment; however, any edits to it will get removed if the file is opened in a newer version of Excel. Learn more: https://go.microsoft.com/fwlink/?linkid=870924
Comment:
    F3A - Scrub Seal, F3B - Chip Seal, F3C - Slurry Seal, F3D - Cape Seal, F3E - ROGFC/OGFC, F3F - Microsurfacing, F3G - Plant Mix Wearing Course overlay or NovaChip Overlay, R3A - Diamond Grinding, R3B - Diamond Grooving</t>
      </text>
    </comment>
    <comment ref="L18" authorId="20" shapeId="0" xr:uid="{A963C1A4-FEA7-4CFD-A31A-635CFCD4AE61}">
      <text>
        <t>[Threaded comment]
Your version of Excel allows you to read this threaded comment; however, any edits to it will get removed if the file is opened in a newer version of Excel. Learn more: https://go.microsoft.com/fwlink/?linkid=870924
Comment:
    F5A, F5B, F5C, F5D, F5E, F5F, R5A, R5B, R5C</t>
      </text>
    </comment>
    <comment ref="L19" authorId="21" shapeId="0" xr:uid="{B7181623-CDB1-4D94-8B17-B77BC3FC4BA8}">
      <text>
        <t>[Threaded comment]
Your version of Excel allows you to read this threaded comment; however, any edits to it will get removed if the file is opened in a newer version of Excel. Learn more: https://go.microsoft.com/fwlink/?linkid=870924
Comment:
    F1A - Crack Seal, F1B - Fog Seal, R1 - Joint and Crack Seal</t>
      </text>
    </comment>
    <comment ref="L20" authorId="22" shapeId="0" xr:uid="{DE9D2B30-41BF-4F3B-BE0B-10173AE05567}">
      <text>
        <t>[Threaded comment]
Your version of Excel allows you to read this threaded comment; however, any edits to it will get removed if the file is opened in a newer version of Excel. Learn more: https://go.microsoft.com/fwlink/?linkid=870924
Comment:
    See Figure D for specific pavement treatment categories.</t>
      </text>
    </comment>
    <comment ref="L21" authorId="23" shapeId="0" xr:uid="{C9DDEAE3-DFFE-4A72-9556-7A8E04E88D51}">
      <text>
        <t>[Threaded comment]
Your version of Excel allows you to read this threaded comment; however, any edits to it will get removed if the file is opened in a newer version of Excel. Learn more: https://go.microsoft.com/fwlink/?linkid=870924
Comment:
    R7A - Rubblizing (PCCP), R7B - Reconstruction</t>
      </text>
    </comment>
    <comment ref="L22" authorId="24" shapeId="0" xr:uid="{81295837-8C09-4B4F-8796-66A7EC766D70}">
      <text>
        <t>[Threaded comment]
Your version of Excel allows you to read this threaded comment; however, any edits to it will get removed if the file is opened in a newer version of Excel. Learn more: https://go.microsoft.com/fwlink/?linkid=870924
Comment:
    Construction of a new bridge that does not replace or relocate an existing bridge.</t>
      </text>
    </comment>
    <comment ref="L23" authorId="25" shapeId="0" xr:uid="{05CAF50F-A31E-4413-A9D0-BEC738754895}">
      <text>
        <t>[Threaded comment]
Your version of Excel allows you to read this threaded comment; however, any edits to it will get removed if the file is opened in a newer version of Excel. Learn more: https://go.microsoft.com/fwlink/?linkid=870924
Comment:
    Total replacement of a structurally inadequate or functionally obsolete bridge with a new structure constructed with additional lanes in the same general traffic corridor to current geometric construction standards. Incidental roadway approach work is included. The use of this code requires the reporting of the National Bridge Inventory (NBI) structure number in the data field identified Bridge Numbers.</t>
      </text>
    </comment>
    <comment ref="L24" authorId="26" shapeId="0" xr:uid="{0E1EC0AF-AD2E-45C8-B627-B91658753AC3}">
      <text>
        <t>[Threaded comment]
Your version of Excel allows you to read this threaded comment; however, any edits to it will get removed if the file is opened in a newer version of Excel. Learn more: https://go.microsoft.com/fwlink/?linkid=870924
Comment:
    Total replacement of a structurally-inadequate or functionally-obsolete bridge with a new structure without adding lanes constructed in the same general traffic corridor to current geometric construction standards. A bridge removed and replaced with a lesser facility is considered a bridge replacement. Incidental roadway approach work is included. The use of this code requires the reporting of the National Bridge Inventory (NBI) structure number in the data field identified Bridge Numbers.</t>
      </text>
    </comment>
    <comment ref="L25" authorId="27" shapeId="0" xr:uid="{AB73402C-F68E-4860-BD43-2493936664F4}">
      <text>
        <t>[Threaded comment]
Your version of Excel allows you to read this threaded comment; however, any edits to it will get removed if the file is opened in a newer version of Excel. Learn more: https://go.microsoft.com/fwlink/?linkid=870924
Comment:
    For the major work required to restore structural integrity of a bridge as well as work necessary to correct major safety defects. Bridge deck replacement (both partial and complete) and widening of bridges without adding through lanes to specified standards are included. Work required correcting minor structure and safety defects or deficiencies, such as deck patching, resurfacing, protective systems, upgrading railings, curbs, or other preventative maintenance items are included. If HBRRP funds are involved, the use of this code requires the reporting of the National Bridge Inventory (NBI) structure number in the data field identified Bridge Numbers.</t>
      </text>
    </comment>
    <comment ref="L26" authorId="28" shapeId="0" xr:uid="{392B156A-FC30-4BAB-9E01-53F28E4D93CD}">
      <text>
        <t>[Threaded comment]
Your version of Excel allows you to read this threaded comment; however, any edits to it will get removed if the file is opened in a newer version of Excel. Learn more: https://go.microsoft.com/fwlink/?linkid=870924
Comment:
    Activities that prevent, delay, or reduce deterioration of bridges or bridge elements, restore the function of existing bridges, keep bridges in good condition and extend their life.</t>
      </text>
    </comment>
    <comment ref="L27" authorId="29" shapeId="0" xr:uid="{A372E46F-5719-4CD2-A9CC-AC0C3C1BA87B}">
      <text>
        <t>[Threaded comment]
Your version of Excel allows you to read this threaded comment; however, any edits to it will get removed if the file is opened in a newer version of Excel. Learn more: https://go.microsoft.com/fwlink/?linkid=870924
Comment:
    For the preparation of plans, specifications, and estimates (PS&amp;E), traffic, and related studies including field inspections, surveys, material testing, and borings.</t>
      </text>
    </comment>
    <comment ref="L28" authorId="30" shapeId="0" xr:uid="{3F99AF14-F3D4-48E0-82B3-C66D551A9BE5}">
      <text>
        <t>[Threaded comment]
Your version of Excel allows you to read this threaded comment; however, any edits to it will get removed if the file is opened in a newer version of Excel. Learn more: https://go.microsoft.com/fwlink/?linkid=870924
Comment:
    For purchase of land, improvement and easements, in addition to the cost of moving and relocating buildings, businesses, and persons.</t>
      </text>
    </comment>
    <comment ref="L29" authorId="31" shapeId="0" xr:uid="{AB9F3C6C-BD16-4BE9-B19A-71FBB87B8C9D}">
      <text>
        <t>[Threaded comment]
Your version of Excel allows you to read this threaded comment; however, any edits to it will get removed if the file is opened in a newer version of Excel. Learn more: https://go.microsoft.com/fwlink/?linkid=870924
Comment:
    For Planning related purposes.</t>
      </text>
    </comment>
    <comment ref="L31" authorId="32" shapeId="0" xr:uid="{73DC7825-3F03-40EA-88C2-FB2579AD3849}">
      <text>
        <t>[Threaded comment]
Your version of Excel allows you to read this threaded comment; however, any edits to it will get removed if the file is opened in a newer version of Excel. Learn more: https://go.microsoft.com/fwlink/?linkid=870924
Comment:
    For Research related purposes</t>
      </text>
    </comment>
    <comment ref="L32" authorId="33" shapeId="0" xr:uid="{FB03BE5F-5D47-4F65-8F88-35E0490510D8}">
      <text>
        <t>[Threaded comment]
Your version of Excel allows you to read this threaded comment; however, any edits to it will get removed if the file is opened in a newer version of Excel. Learn more: https://go.microsoft.com/fwlink/?linkid=870924
Comment:
    For improvements that do not provide any increase in the level of service, in the condition of the facility or in safety features. Typical improvements that fall in this category would be noise barriers, beautification, and other environmentally related features not built as a part of any other improvement type. If environmental mitigation is needed as the result of a bridge project and it is confined to the reasonable touchdown and the bridge itself, then this is allowable with HBRRP Funds. Outside the reasonable touchdown would not be considered eligible.</t>
      </text>
    </comment>
    <comment ref="L33" authorId="34" shapeId="0" xr:uid="{5E361E9E-39BF-4AE6-BCAA-F3404579B972}">
      <text>
        <t>[Threaded comment]
Your version of Excel allows you to read this threaded comment; however, any edits to it will get removed if the file is opened in a newer version of Excel. Learn more: https://go.microsoft.com/fwlink/?linkid=870924
Comment:
    For projects or a significant portion of a project that provides features or devices to enhance safety. For example, expenditures on projects designed to improve the safety of at-grade railroad crossings or for the construction of facilities dedicated to the enforcement of vehicle weight regulations.</t>
      </text>
    </comment>
    <comment ref="L34" authorId="35" shapeId="0" xr:uid="{B2A8E8A1-5794-4EB7-8F23-797DC5B4F14F}">
      <text>
        <t>[Threaded comment]
Your version of Excel allows you to read this threaded comment; however, any edits to it will get removed if the file is opened in a newer version of Excel. Learn more: https://go.microsoft.com/fwlink/?linkid=870924
Comment:
    Improvements to crossing warning Protective Devices such as signs, markings, and cross bucks; flashing light additions/improvements; and improvement to track circuitry.</t>
      </text>
    </comment>
    <comment ref="L35" authorId="36" shapeId="0" xr:uid="{11EC4E45-AEAC-4A53-AFE3-455D55150449}">
      <text>
        <t>[Threaded comment]
Your version of Excel allows you to read this threaded comment; however, any edits to it will get removed if the file is opened in a newer version of Excel. Learn more: https://go.microsoft.com/fwlink/?linkid=870924
Comment:
    For transit and transit-related purposes.</t>
      </text>
    </comment>
    <comment ref="L36" authorId="37" shapeId="0" xr:uid="{E00DCCE9-61C1-4E50-97B7-4F8CAFD2FCFB}">
      <text>
        <t>[Threaded comment]
Your version of Excel allows you to read this threaded comment; however, any edits to it will get removed if the file is opened in a newer version of Excel. Learn more: https://go.microsoft.com/fwlink/?linkid=870924
Comment:
    Traffic operation improvements that are designed to reduce traffic congestion and to facilitate the flow of traffic, both people and vehicles, on existing systems, or to conserve motor fuels. Include automated toll collection equipment, road and bridge surveillance and control systems, etc</t>
      </text>
    </comment>
    <comment ref="L37" authorId="38" shapeId="0" xr:uid="{17035C1B-9DA9-4319-B8A2-4CC12D4ECF97}">
      <text>
        <t>[Threaded comment]
Your version of Excel allows you to read this threaded comment; however, any edits to it will get removed if the file is opened in a newer version of Excel. Learn more: https://go.microsoft.com/fwlink/?linkid=870924
Comment:
    Administration for National Recreational Trails Projects, Commercial Vehicles, and other similar projects.</t>
      </text>
    </comment>
    <comment ref="L38" authorId="39" shapeId="0" xr:uid="{85187535-6D25-4DEF-B20F-37B3616B0D36}">
      <text>
        <t>[Threaded comment]
Your version of Excel allows you to read this threaded comment; however, any edits to it will get removed if the file is opened in a newer version of Excel. Learn more: https://go.microsoft.com/fwlink/?linkid=870924
Comment:
    For independent projects (not part of any other Federal-aid Highway project) to construct a facility to accommodate bicycle transportation and pedestrians.</t>
      </text>
    </comment>
    <comment ref="L39" authorId="40" shapeId="0" xr:uid="{D0981D56-9AEF-4824-A1AE-7EB2948AE34F}">
      <text>
        <t>[Threaded comment]
Your version of Excel allows you to read this threaded comment; however, any edits to it will get removed if the file is opened in a newer version of Excel. Learn more: https://go.microsoft.com/fwlink/?linkid=870924
Comment:
    For projects involving landscaping and other scenic beautification through planting and related work. This includes vegetation management to assure the sustain ability of landscape areas.</t>
      </text>
    </comment>
    <comment ref="L40" authorId="41" shapeId="0" xr:uid="{97932BC1-C8E2-46FD-ADBA-28E585E1EA40}">
      <text>
        <t>[Threaded comment]
Your version of Excel allows you to read this threaded comment; however, any edits to it will get removed if the file is opened in a newer version of Excel. Learn more: https://go.microsoft.com/fwlink/?linkid=870924
Comment:
    TAP/RTP</t>
      </text>
    </comment>
    <comment ref="L41" authorId="42" shapeId="0" xr:uid="{C8B8A0A9-4C6B-4494-BCFC-3FB2536A48BB}">
      <text>
        <t>[Threaded comment]
Your version of Excel allows you to read this threaded comment; however, any edits to it will get removed if the file is opened in a newer version of Excel. Learn more: https://go.microsoft.com/fwlink/?linkid=870924
Comment:
    Training; Supportive Services; TRAC; On the Job Training</t>
      </text>
    </comment>
    <comment ref="L42" authorId="43" shapeId="0" xr:uid="{E2B9E7E8-BFB2-4C12-B5DC-95FF6C38E6E6}">
      <text>
        <t>[Threaded comment]
Your version of Excel allows you to read this threaded comment; however, any edits to it will get removed if the file is opened in a newer version of Excel. Learn more: https://go.microsoft.com/fwlink/?linkid=870924
Comment:
    Utilities</t>
      </text>
    </comment>
    <comment ref="L43" authorId="44" shapeId="0" xr:uid="{667CAD8C-2B9C-45F4-A770-8254490514F5}">
      <text>
        <t>[Threaded comment]
Your version of Excel allows you to read this threaded comment; however, any edits to it will get removed if the file is opened in a newer version of Excel. Learn more: https://go.microsoft.com/fwlink/?linkid=870924
Comment:
    Miscellaneous work such as National Recreational Trails construction, noise barriers, etc.</t>
      </text>
    </comment>
    <comment ref="L44" authorId="45" shapeId="0" xr:uid="{D301C31E-4746-44C4-A314-20B94D7A4CE8}">
      <text>
        <t>[Threaded comment]
Your version of Excel allows you to read this threaded comment; however, any edits to it will get removed if the file is opened in a newer version of Excel. Learn more: https://go.microsoft.com/fwlink/?linkid=870924
Comment:
    Interest payments and retirement of principal under an eligible bond issue (including capitalized interest) and any other cost incidental to the sale of an eligible bond issue (including issuance costs, insurance or other credit enhancement fees, and other bond-related costs as determined).</t>
      </text>
    </comment>
    <comment ref="L45" authorId="46" shapeId="0" xr:uid="{81F15576-FC64-4591-A5F9-6DBEC0BE9BE8}">
      <text>
        <t>[Threaded comment]
Your version of Excel allows you to read this threaded comment; however, any edits to it will get removed if the file is opened in a newer version of Excel. Learn more: https://go.microsoft.com/fwlink/?linkid=870924
Comment:
    Projects using the National Highway Freight Funds program and identified in the NMDOT Freight Plan.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tc={BC5A6E83-7C6F-49A2-91C5-0464A4D3AB0C}</author>
    <author>tc={584F1F86-FF0D-4E92-8B95-59523540FD01}</author>
    <author>tc={9AB1F8C4-2119-489A-BFF7-9DF8591638CE}</author>
    <author>tc={8C4C9E6D-068B-47BE-8B59-6671897CFB51}</author>
    <author>tc={4B0787BE-95A6-4C0F-9B84-A3E15272AE73}</author>
    <author>tc={FD6F4F3E-1993-40AA-BACF-B9B80836F9AB}</author>
    <author>tc={E4005A84-BBB1-43AE-ACFE-FC9692B33A7E}</author>
    <author>tc={5E8AC0C9-4250-4807-A157-1A5649B290FC}</author>
    <author>tc={CC1B9D77-15D5-4CC0-A7F9-DA861DBF43F7}</author>
    <author>tc={8A593569-80C9-4C98-92B1-7EB2D4164A5B}</author>
    <author>tc={4A9638A8-3CAA-45E9-B127-6B67DACC25BB}</author>
    <author>tc={DE251ED3-B436-4B22-8F09-C3FE813F915A}</author>
    <author>tc={A1680ABA-66DF-4A48-8E5A-6B13DEFBE368}</author>
    <author>tc={112322C0-CE6E-490F-9F90-5813BB51ADA4}</author>
    <author>tc={C3A13EEA-FE87-4C23-A566-4D675F5530BE}</author>
    <author>tc={A347FF9B-6CEE-4BFD-B2DE-196D9EFE5B45}</author>
    <author>tc={B724D314-39F9-4275-81E2-E8E270327BD3}</author>
    <author>tc={5743A337-3192-4A79-B730-1C0A77BFBD4D}</author>
    <author>tc={FC7E1804-F0EA-48B1-A4EC-382012E07051}</author>
    <author>tc={29AD5FD5-142C-4D96-B085-60ACE564BC1A}</author>
    <author>tc={825AD69F-8A13-4024-83C5-3B0695C5A1ED}</author>
    <author>tc={0171819D-57E6-42F3-9066-89E45D614700}</author>
    <author>tc={25FDB65A-84B5-4847-A206-6B6AB4FD3687}</author>
    <author>tc={438AEB92-AFEA-4AB7-B5FA-D8802F582BAD}</author>
    <author>tc={C6344AED-42DB-4E37-88EC-3E100F8E3D11}</author>
    <author>tc={15EA0E1E-7891-4D2F-8DA6-FC16FF1CAF3E}</author>
    <author>tc={D59342B4-6A81-40CC-BFBE-21E1B366EFE2}</author>
    <author>tc={641C407B-5258-436E-A87A-8401AA3D0BBF}</author>
    <author>tc={B6C1E684-457E-4B6C-BDB6-744A2D73A884}</author>
    <author>tc={4D9876F8-D27A-43BF-913A-E21BBE446D71}</author>
    <author>tc={1200FB71-99E3-499C-B537-BAACE9149F91}</author>
    <author>tc={E9F5DD23-FF3C-49B1-B62D-C037784968CD}</author>
    <author>tc={2C1F1826-F8C5-40C1-94AE-280B28815C6B}</author>
    <author>tc={89FFE9EB-A1EE-4DE0-9096-923426D728D3}</author>
    <author>tc={C1C9868F-E260-4FF7-BFB1-17DC10113146}</author>
    <author>tc={7D73F846-64A6-4217-BDDD-2DF7F59104DF}</author>
    <author>tc={BB3527D7-03E3-4E57-923A-6BDF7045A17D}</author>
    <author>tc={67E4D9BF-D89B-42BD-B625-1811F31C1A98}</author>
    <author>tc={DFCFD280-93BE-4130-A721-37ED20C0AE26}</author>
    <author>tc={119886BF-475B-4566-A681-5140AA631993}</author>
    <author>tc={19DCC743-1E72-4D4E-B40B-5F815752C2DA}</author>
    <author>tc={508DFDE3-C85A-4600-835C-F0B6E82A07C5}</author>
    <author>tc={7407BEC4-EEB6-4228-B59B-3CD3541650A9}</author>
    <author>tc={C4A2C63E-CAFB-45B8-AB24-8058AB329871}</author>
    <author>tc={339732AF-0229-4E43-BB04-C14BC3B20017}</author>
    <author>tc={52C10422-B3A2-41D4-85DC-7ACBD47A5C54}</author>
    <author>tc={748EC904-96FA-4858-B41B-CFD227A5B236}</author>
  </authors>
  <commentList>
    <comment ref="G18" authorId="0" shapeId="0" xr:uid="{BC5A6E83-7C6F-49A2-91C5-0464A4D3AB0C}">
      <text>
        <t>[Threaded comment]
Your version of Excel allows you to read this threaded comment; however, any edits to it will get removed if the file is opened in a newer version of Excel. Learn more: https://go.microsoft.com/fwlink/?linkid=870924
Comment:
    Highest class of Arterials; abutting land uses are NOT directly served by them; also have higher speed limits, higher vehicle miles traveled (VMT), and more travel lanes (than Minor Arterials), which results in more mobility; are used for statewide travel, and typically represents the lowest percentage of mileage of the state’s roadway network.</t>
      </text>
    </comment>
    <comment ref="L18" authorId="1" shapeId="0" xr:uid="{584F1F86-FF0D-4E92-8B95-59523540FD01}">
      <text>
        <t>[Threaded comment]
Your version of Excel allows you to read this threaded comment; however, any edits to it will get removed if the file is opened in a newer version of Excel. Learn more: https://go.microsoft.com/fwlink/?linkid=870924
Comment:
    Construction of a new roadway that will not replace an existing roadway. A new roadway will provide: (1) a roadway where none existed or (2) an additional and alternate roadway to an existing roadway that will remain open and continue to serve through traffic.</t>
      </text>
    </comment>
    <comment ref="W18" authorId="2" shapeId="0" xr:uid="{9AB1F8C4-2119-489A-BFF7-9DF8591638CE}">
      <text>
        <t>[Threaded comment]
Your version of Excel allows you to read this threaded comment; however, any edits to it will get removed if the file is opened in a newer version of Excel. Learn more: https://go.microsoft.com/fwlink/?linkid=870924
Comment:
    Operate with Transparency and Accountability</t>
      </text>
    </comment>
    <comment ref="G19" authorId="3" shapeId="0" xr:uid="{8C4C9E6D-068B-47BE-8B59-6671897CFB51}">
      <text>
        <t>[Threaded comment]
Your version of Excel allows you to read this threaded comment; however, any edits to it will get removed if the file is opened in a newer version of Excel. Learn more: https://go.microsoft.com/fwlink/?linkid=870924
Comment:
    Other Freeways and Expressways – Very similar to Interstates, with travel lanes separated by some type of physical barrier, abutting land uses NOT directly served by them; also have higher speed limits, high VMT, and more travel lanes (than Minor Arterials).</t>
      </text>
    </comment>
    <comment ref="L19" authorId="4" shapeId="0" xr:uid="{4B0787BE-95A6-4C0F-9B84-A3E15272AE73}">
      <text>
        <t>[Threaded comment]
Your version of Excel allows you to read this threaded comment; however, any edits to it will get removed if the file is opened in a newer version of Excel. Learn more: https://go.microsoft.com/fwlink/?linkid=870924
Comment:
    Construction on approximate alignment of an existing route where the old pavement structure is substantially removed and replaced. Such reconstruction includes widening to provide continuous additional through-lane(s), adding or revising interchanges, or replacing other highway elements such as a grade separation to replace an existing grade intersection. Also included, where necessary, are other incidental improvements such as drainage and shoulder improvements.</t>
      </text>
    </comment>
    <comment ref="W19" authorId="5" shapeId="0" xr:uid="{FD6F4F3E-1993-40AA-BACF-B9B80836F9AB}">
      <text>
        <t>[Threaded comment]
Your version of Excel allows you to read this threaded comment; however, any edits to it will get removed if the file is opened in a newer version of Excel. Learn more: https://go.microsoft.com/fwlink/?linkid=870924
Comment:
    Improve Safety for All System Users</t>
      </text>
    </comment>
    <comment ref="G20" authorId="6" shapeId="0" xr:uid="{E4005A84-BBB1-43AE-ACFE-FC9692B33A7E}">
      <text>
        <t>[Threaded comment]
Your version of Excel allows you to read this threaded comment; however, any edits to it will get removed if the file is opened in a newer version of Excel. Learn more: https://go.microsoft.com/fwlink/?linkid=870924
Comment:
    Serves major centers of Metropolitan Areas and provides a high degree of mobility; abutting land uses may be directly served by them.</t>
      </text>
    </comment>
    <comment ref="L20" authorId="7" shapeId="0" xr:uid="{5E8AC0C9-4250-4807-A157-1A5649B290FC}">
      <text>
        <t>[Threaded comment]
Your version of Excel allows you to read this threaded comment; however, any edits to it will get removed if the file is opened in a newer version of Excel. Learn more: https://go.microsoft.com/fwlink/?linkid=870924
Comment:
    Widening the lanes and/or shoulders of an existing roadway without adding through lanes. This may include reconstructing the existing pavement and other incidental improvements such as shoulder and drainage improvements</t>
      </text>
    </comment>
    <comment ref="W20" authorId="8" shapeId="0" xr:uid="{CC1B9D77-15D5-4CC0-A7F9-DA861DBF43F7}">
      <text>
        <t>[Threaded comment]
Your version of Excel allows you to read this threaded comment; however, any edits to it will get removed if the file is opened in a newer version of Excel. Learn more: https://go.microsoft.com/fwlink/?linkid=870924
Comment:
    Preserve and Maintain Our Transportation Assets for the Long-Term</t>
      </text>
    </comment>
    <comment ref="G21" authorId="9" shapeId="0" xr:uid="{8A593569-80C9-4C98-92B1-7EB2D4164A5B}">
      <text>
        <t>[Threaded comment]
Your version of Excel allows you to read this threaded comment; however, any edits to it will get removed if the file is opened in a newer version of Excel. Learn more: https://go.microsoft.com/fwlink/?linkid=870924
Comment:
    Used for trips of moderate length, and offer connectivity to the higher Arterial system (Principal Arterials). These roads may carry local bus routes. They offer less mobility (than Principal Arterials), but more accessibility.</t>
      </text>
    </comment>
    <comment ref="L21" authorId="10" shapeId="0" xr:uid="{4A9638A8-3CAA-45E9-B127-6B67DACC25BB}">
      <text>
        <t>[Threaded comment]
Your version of Excel allows you to read this threaded comment; however, any edits to it will get removed if the file is opened in a newer version of Excel. Learn more: https://go.microsoft.com/fwlink/?linkid=870924
Comment:
    Widening the lanes and/or shoulders of an existing roadway without adding through lanes. This may include reconstructing the existing pavement and other incidental improvements such as shoulder and drainage improvements</t>
      </text>
    </comment>
    <comment ref="W21" authorId="11" shapeId="0" xr:uid="{DE251ED3-B436-4B22-8F09-C3FE813F915A}">
      <text>
        <t>[Threaded comment]
Your version of Excel allows you to read this threaded comment; however, any edits to it will get removed if the file is opened in a newer version of Excel. Learn more: https://go.microsoft.com/fwlink/?linkid=870924
Comment:
    Provide Multimodal Access &amp; Connectivity for Community Prosperity</t>
      </text>
    </comment>
    <comment ref="G22" authorId="12" shapeId="0" xr:uid="{A1680ABA-66DF-4A48-8E5A-6B13DEFBE368}">
      <text>
        <t>[Threaded comment]
Your version of Excel allows you to read this threaded comment; however, any edits to it will get removed if the file is opened in a newer version of Excel. Learn more: https://go.microsoft.com/fwlink/?linkid=870924
Comment:
    Longer in length than Minor Collectors, connects larger traffic generators to the Arterial network; also have lower connecting driveway densities, higher speed limits, higher VMT, more travel lanes, and are spaced at greater intervals (than Minor Collectors); Major Collector mileage is less than Minor Collector mileage.</t>
      </text>
    </comment>
    <comment ref="L22" authorId="13" shapeId="0" xr:uid="{112322C0-CE6E-490F-9F90-5813BB51ADA4}">
      <text>
        <t>[Threaded comment]
Your version of Excel allows you to read this threaded comment; however, any edits to it will get removed if the file is opened in a newer version of Excel. Learn more: https://go.microsoft.com/fwlink/?linkid=870924
Comment:
    Placement of additional surface material over the existing roadway to improve serviceability or to provide additional strength. There may be some upgrading of unsafe features and other incidental work in conjunction with resurfacing. Where surfacing is constructed by a separate project as a final stage of construction, the type of improvement should be the same as that of the preceding stage B new route, relocation, reconstruction, minor widening, etc.</t>
      </text>
    </comment>
    <comment ref="W22" authorId="14" shapeId="0" xr:uid="{C3A13EEA-FE87-4C23-A566-4D675F5530BE}">
      <text>
        <t>[Threaded comment]
Your version of Excel allows you to read this threaded comment; however, any edits to it will get removed if the file is opened in a newer version of Excel. Learn more: https://go.microsoft.com/fwlink/?linkid=870924
Comment:
    Deliver Programs that Respect New Mexico's Cultures, Environment, History, Health &amp; Quality of Life</t>
      </text>
    </comment>
    <comment ref="G23" authorId="15" shapeId="0" xr:uid="{A347FF9B-6CEE-4BFD-B2DE-196D9EFE5B45}">
      <text>
        <t>[Threaded comment]
Your version of Excel allows you to read this threaded comment; however, any edits to it will get removed if the file is opened in a newer version of Excel. Learn more: https://go.microsoft.com/fwlink/?linkid=870924
Comment:
    Lower speed limits, located in under-served and clustered residential areas; have more connecting driveways, lower VMT than Major Collectors, fewer travel lanes, and are spaced at closer intervals than Major Collectors and includes more mileage than Major Collectors.</t>
      </text>
    </comment>
    <comment ref="L23" authorId="16" shapeId="0" xr:uid="{B724D314-39F9-4275-81E2-E8E270327BD3}">
      <text>
        <t>[Threaded comment]
Your version of Excel allows you to read this threaded comment; however, any edits to it will get removed if the file is opened in a newer version of Excel. Learn more: https://go.microsoft.com/fwlink/?linkid=870924
Comment:
    F4A, F4B, F4C, Hot In-place Recycling, F4D, F4E, F4F, R4A, R4B, R4C</t>
      </text>
    </comment>
    <comment ref="G24" authorId="17" shapeId="0" xr:uid="{5743A337-3192-4A79-B730-1C0A77BFBD4D}">
      <text>
        <t>[Threaded comment]
Your version of Excel allows you to read this threaded comment; however, any edits to it will get removed if the file is opened in a newer version of Excel. Learn more: https://go.microsoft.com/fwlink/?linkid=870924
Comment:
    Account for the highest percentage of all roadways in terms of mileage. Local roads carry no through traffic movement and are used to provide access to adjacent land. [Local roads are not represented on this map as part of the roadway overlay for faster map load-time, but some additional roads are included in the base map, particularly when you zoom into the community level.]</t>
      </text>
    </comment>
    <comment ref="L24" authorId="18" shapeId="0" xr:uid="{FC7E1804-F0EA-48B1-A4EC-382012E07051}">
      <text>
        <t xml:space="preserve">[Threaded comment]
Your version of Excel allows you to read this threaded comment; however, any edits to it will get removed if the file is opened in a newer version of Excel. Learn more: https://go.microsoft.com/fwlink/?linkid=870924
Comment:
    F6A, F6B, F6C, F6D, F6E, F6F, F6H, F6I, F6G, R6A, R6B, R6C, R6D
</t>
      </text>
    </comment>
    <comment ref="L25" authorId="19" shapeId="0" xr:uid="{29AD5FD5-142C-4D96-B085-60ACE564BC1A}">
      <text>
        <t>[Threaded comment]
Your version of Excel allows you to read this threaded comment; however, any edits to it will get removed if the file is opened in a newer version of Excel. Learn more: https://go.microsoft.com/fwlink/?linkid=870924
Comment:
    F3A - Scrub Seal, F3B - Chip Seal, F3C - Slurry Seal, F3D - Cape Seal, F3E - ROGFC/OGFC, F3F - Microsurfacing, F3G - Plant Mix Wearing Course overlay or NovaChip Overlay, R3A - Diamond Grinding, R3B - Diamond Grooving</t>
      </text>
    </comment>
    <comment ref="L26" authorId="20" shapeId="0" xr:uid="{825AD69F-8A13-4024-83C5-3B0695C5A1ED}">
      <text>
        <t>[Threaded comment]
Your version of Excel allows you to read this threaded comment; however, any edits to it will get removed if the file is opened in a newer version of Excel. Learn more: https://go.microsoft.com/fwlink/?linkid=870924
Comment:
    F5A, F5B, F5C, F5D, F5E, F5F, R5A, R5B, R5C</t>
      </text>
    </comment>
    <comment ref="L27" authorId="21" shapeId="0" xr:uid="{0171819D-57E6-42F3-9066-89E45D614700}">
      <text>
        <t>[Threaded comment]
Your version of Excel allows you to read this threaded comment; however, any edits to it will get removed if the file is opened in a newer version of Excel. Learn more: https://go.microsoft.com/fwlink/?linkid=870924
Comment:
    F1A - Crack Seal, F1B - Fog Seal, R1 - Joint and Crack Seal</t>
      </text>
    </comment>
    <comment ref="L28" authorId="22" shapeId="0" xr:uid="{25FDB65A-84B5-4847-A206-6B6AB4FD3687}">
      <text>
        <t>[Threaded comment]
Your version of Excel allows you to read this threaded comment; however, any edits to it will get removed if the file is opened in a newer version of Excel. Learn more: https://go.microsoft.com/fwlink/?linkid=870924
Comment:
    See Figure D for specific pavement treatment categories.</t>
      </text>
    </comment>
    <comment ref="L29" authorId="23" shapeId="0" xr:uid="{438AEB92-AFEA-4AB7-B5FA-D8802F582BAD}">
      <text>
        <t>[Threaded comment]
Your version of Excel allows you to read this threaded comment; however, any edits to it will get removed if the file is opened in a newer version of Excel. Learn more: https://go.microsoft.com/fwlink/?linkid=870924
Comment:
    R7A - Rubblizing (PCCP), R7B - Reconstruction</t>
      </text>
    </comment>
    <comment ref="L30" authorId="24" shapeId="0" xr:uid="{C6344AED-42DB-4E37-88EC-3E100F8E3D11}">
      <text>
        <t>[Threaded comment]
Your version of Excel allows you to read this threaded comment; however, any edits to it will get removed if the file is opened in a newer version of Excel. Learn more: https://go.microsoft.com/fwlink/?linkid=870924
Comment:
    Construction of a new bridge that does not replace or relocate an existing bridge.</t>
      </text>
    </comment>
    <comment ref="L31" authorId="25" shapeId="0" xr:uid="{15EA0E1E-7891-4D2F-8DA6-FC16FF1CAF3E}">
      <text>
        <t>[Threaded comment]
Your version of Excel allows you to read this threaded comment; however, any edits to it will get removed if the file is opened in a newer version of Excel. Learn more: https://go.microsoft.com/fwlink/?linkid=870924
Comment:
    Total replacement of a structurally inadequate or functionally obsolete bridge with a new structure constructed with additional lanes in the same general traffic corridor to current geometric construction standards. Incidental roadway approach work is included. The use of this code requires the reporting of the National Bridge Inventory (NBI) structure number in the data field identified Bridge Numbers.</t>
      </text>
    </comment>
    <comment ref="L32" authorId="26" shapeId="0" xr:uid="{D59342B4-6A81-40CC-BFBE-21E1B366EFE2}">
      <text>
        <t>[Threaded comment]
Your version of Excel allows you to read this threaded comment; however, any edits to it will get removed if the file is opened in a newer version of Excel. Learn more: https://go.microsoft.com/fwlink/?linkid=870924
Comment:
    Total replacement of a structurally-inadequate or functionally-obsolete bridge with a new structure without adding lanes constructed in the same general traffic corridor to current geometric construction standards. A bridge removed and replaced with a lesser facility is considered a bridge replacement. Incidental roadway approach work is included. The use of this code requires the reporting of the National Bridge Inventory (NBI) structure number in the data field identified Bridge Numbers.</t>
      </text>
    </comment>
    <comment ref="L33" authorId="27" shapeId="0" xr:uid="{641C407B-5258-436E-A87A-8401AA3D0BBF}">
      <text>
        <t>[Threaded comment]
Your version of Excel allows you to read this threaded comment; however, any edits to it will get removed if the file is opened in a newer version of Excel. Learn more: https://go.microsoft.com/fwlink/?linkid=870924
Comment:
    For the major work required to restore structural integrity of a bridge as well as work necessary to correct major safety defects. Bridge deck replacement (both partial and complete) and widening of bridges without adding through lanes to specified standards are included. Work required correcting minor structure and safety defects or deficiencies, such as deck patching, resurfacing, protective systems, upgrading railings, curbs, or other preventative maintenance items are included. If HBRRP funds are involved, the use of this code requires the reporting of the National Bridge Inventory (NBI) structure number in the data field identified Bridge Numbers.</t>
      </text>
    </comment>
    <comment ref="L34" authorId="28" shapeId="0" xr:uid="{B6C1E684-457E-4B6C-BDB6-744A2D73A884}">
      <text>
        <t>[Threaded comment]
Your version of Excel allows you to read this threaded comment; however, any edits to it will get removed if the file is opened in a newer version of Excel. Learn more: https://go.microsoft.com/fwlink/?linkid=870924
Comment:
    Activities that prevent, delay, or reduce deterioration of bridges or bridge elements, restore the function of existing bridges, keep bridges in good condition and extend their life.</t>
      </text>
    </comment>
    <comment ref="L35" authorId="29" shapeId="0" xr:uid="{4D9876F8-D27A-43BF-913A-E21BBE446D71}">
      <text>
        <t>[Threaded comment]
Your version of Excel allows you to read this threaded comment; however, any edits to it will get removed if the file is opened in a newer version of Excel. Learn more: https://go.microsoft.com/fwlink/?linkid=870924
Comment:
    For the preparation of plans, specifications, and estimates (PS&amp;E), traffic, and related studies including field inspections, surveys, material testing, and borings.</t>
      </text>
    </comment>
    <comment ref="L36" authorId="30" shapeId="0" xr:uid="{1200FB71-99E3-499C-B537-BAACE9149F91}">
      <text>
        <t>[Threaded comment]
Your version of Excel allows you to read this threaded comment; however, any edits to it will get removed if the file is opened in a newer version of Excel. Learn more: https://go.microsoft.com/fwlink/?linkid=870924
Comment:
    For purchase of land, improvement and easements, in addition to the cost of moving and relocating buildings, businesses, and persons.</t>
      </text>
    </comment>
    <comment ref="L37" authorId="31" shapeId="0" xr:uid="{E9F5DD23-FF3C-49B1-B62D-C037784968CD}">
      <text>
        <t>[Threaded comment]
Your version of Excel allows you to read this threaded comment; however, any edits to it will get removed if the file is opened in a newer version of Excel. Learn more: https://go.microsoft.com/fwlink/?linkid=870924
Comment:
    For Planning related purposes.</t>
      </text>
    </comment>
    <comment ref="L39" authorId="32" shapeId="0" xr:uid="{2C1F1826-F8C5-40C1-94AE-280B28815C6B}">
      <text>
        <t>[Threaded comment]
Your version of Excel allows you to read this threaded comment; however, any edits to it will get removed if the file is opened in a newer version of Excel. Learn more: https://go.microsoft.com/fwlink/?linkid=870924
Comment:
    For Research related purposes</t>
      </text>
    </comment>
    <comment ref="L40" authorId="33" shapeId="0" xr:uid="{89FFE9EB-A1EE-4DE0-9096-923426D728D3}">
      <text>
        <t>[Threaded comment]
Your version of Excel allows you to read this threaded comment; however, any edits to it will get removed if the file is opened in a newer version of Excel. Learn more: https://go.microsoft.com/fwlink/?linkid=870924
Comment:
    For improvements that do not provide any increase in the level of service, in the condition of the facility or in safety features. Typical improvements that fall in this category would be noise barriers, beautification, and other environmentally related features not built as a part of any other improvement type. If environmental mitigation is needed as the result of a bridge project and it is confined to the reasonable touchdown and the bridge itself, then this is allowable with HBRRP Funds. Outside the reasonable touchdown would not be considered eligible.</t>
      </text>
    </comment>
    <comment ref="L41" authorId="34" shapeId="0" xr:uid="{C1C9868F-E260-4FF7-BFB1-17DC10113146}">
      <text>
        <t>[Threaded comment]
Your version of Excel allows you to read this threaded comment; however, any edits to it will get removed if the file is opened in a newer version of Excel. Learn more: https://go.microsoft.com/fwlink/?linkid=870924
Comment:
    For projects or a significant portion of a project that provides features or devices to enhance safety. For example, expenditures on projects designed to improve the safety of at-grade railroad crossings or for the construction of facilities dedicated to the enforcement of vehicle weight regulations.</t>
      </text>
    </comment>
    <comment ref="L42" authorId="35" shapeId="0" xr:uid="{7D73F846-64A6-4217-BDDD-2DF7F59104DF}">
      <text>
        <t>[Threaded comment]
Your version of Excel allows you to read this threaded comment; however, any edits to it will get removed if the file is opened in a newer version of Excel. Learn more: https://go.microsoft.com/fwlink/?linkid=870924
Comment:
    Improvements to crossing warning Protective Devices such as signs, markings, and cross bucks; flashing light additions/improvements; and improvement to track circuitry.</t>
      </text>
    </comment>
    <comment ref="L43" authorId="36" shapeId="0" xr:uid="{BB3527D7-03E3-4E57-923A-6BDF7045A17D}">
      <text>
        <t>[Threaded comment]
Your version of Excel allows you to read this threaded comment; however, any edits to it will get removed if the file is opened in a newer version of Excel. Learn more: https://go.microsoft.com/fwlink/?linkid=870924
Comment:
    For transit and transit-related purposes.</t>
      </text>
    </comment>
    <comment ref="L44" authorId="37" shapeId="0" xr:uid="{67E4D9BF-D89B-42BD-B625-1811F31C1A98}">
      <text>
        <t>[Threaded comment]
Your version of Excel allows you to read this threaded comment; however, any edits to it will get removed if the file is opened in a newer version of Excel. Learn more: https://go.microsoft.com/fwlink/?linkid=870924
Comment:
    Traffic operation improvements that are designed to reduce traffic congestion and to facilitate the flow of traffic, both people and vehicles, on existing systems, or to conserve motor fuels. Include automated toll collection equipment, road and bridge surveillance and control systems, etc</t>
      </text>
    </comment>
    <comment ref="L45" authorId="38" shapeId="0" xr:uid="{DFCFD280-93BE-4130-A721-37ED20C0AE26}">
      <text>
        <t>[Threaded comment]
Your version of Excel allows you to read this threaded comment; however, any edits to it will get removed if the file is opened in a newer version of Excel. Learn more: https://go.microsoft.com/fwlink/?linkid=870924
Comment:
    Administration for National Recreational Trails Projects, Commercial Vehicles, and other similar projects.</t>
      </text>
    </comment>
    <comment ref="L46" authorId="39" shapeId="0" xr:uid="{119886BF-475B-4566-A681-5140AA631993}">
      <text>
        <t>[Threaded comment]
Your version of Excel allows you to read this threaded comment; however, any edits to it will get removed if the file is opened in a newer version of Excel. Learn more: https://go.microsoft.com/fwlink/?linkid=870924
Comment:
    For independent projects (not part of any other Federal-aid Highway project) to construct a facility to accommodate bicycle transportation and pedestrians.</t>
      </text>
    </comment>
    <comment ref="L47" authorId="40" shapeId="0" xr:uid="{19DCC743-1E72-4D4E-B40B-5F815752C2DA}">
      <text>
        <t>[Threaded comment]
Your version of Excel allows you to read this threaded comment; however, any edits to it will get removed if the file is opened in a newer version of Excel. Learn more: https://go.microsoft.com/fwlink/?linkid=870924
Comment:
    For projects involving landscaping and other scenic beautification through planting and related work. This includes vegetation management to assure the sustain ability of landscape areas.</t>
      </text>
    </comment>
    <comment ref="L48" authorId="41" shapeId="0" xr:uid="{508DFDE3-C85A-4600-835C-F0B6E82A07C5}">
      <text>
        <t>[Threaded comment]
Your version of Excel allows you to read this threaded comment; however, any edits to it will get removed if the file is opened in a newer version of Excel. Learn more: https://go.microsoft.com/fwlink/?linkid=870924
Comment:
    TAP/RTP</t>
      </text>
    </comment>
    <comment ref="L49" authorId="42" shapeId="0" xr:uid="{7407BEC4-EEB6-4228-B59B-3CD3541650A9}">
      <text>
        <t>[Threaded comment]
Your version of Excel allows you to read this threaded comment; however, any edits to it will get removed if the file is opened in a newer version of Excel. Learn more: https://go.microsoft.com/fwlink/?linkid=870924
Comment:
    Training; Supportive Services; TRAC; On the Job Training</t>
      </text>
    </comment>
    <comment ref="L50" authorId="43" shapeId="0" xr:uid="{C4A2C63E-CAFB-45B8-AB24-8058AB329871}">
      <text>
        <t>[Threaded comment]
Your version of Excel allows you to read this threaded comment; however, any edits to it will get removed if the file is opened in a newer version of Excel. Learn more: https://go.microsoft.com/fwlink/?linkid=870924
Comment:
    Utilities</t>
      </text>
    </comment>
    <comment ref="L51" authorId="44" shapeId="0" xr:uid="{339732AF-0229-4E43-BB04-C14BC3B20017}">
      <text>
        <t>[Threaded comment]
Your version of Excel allows you to read this threaded comment; however, any edits to it will get removed if the file is opened in a newer version of Excel. Learn more: https://go.microsoft.com/fwlink/?linkid=870924
Comment:
    Miscellaneous work such as National Recreational Trails construction, noise barriers, etc.</t>
      </text>
    </comment>
    <comment ref="L52" authorId="45" shapeId="0" xr:uid="{52C10422-B3A2-41D4-85DC-7ACBD47A5C54}">
      <text>
        <t>[Threaded comment]
Your version of Excel allows you to read this threaded comment; however, any edits to it will get removed if the file is opened in a newer version of Excel. Learn more: https://go.microsoft.com/fwlink/?linkid=870924
Comment:
    Interest payments and retirement of principal under an eligible bond issue (including capitalized interest) and any other cost incidental to the sale of an eligible bond issue (including issuance costs, insurance or other credit enhancement fees, and other bond-related costs as determined).</t>
      </text>
    </comment>
    <comment ref="L53" authorId="46" shapeId="0" xr:uid="{748EC904-96FA-4858-B41B-CFD227A5B236}">
      <text>
        <t>[Threaded comment]
Your version of Excel allows you to read this threaded comment; however, any edits to it will get removed if the file is opened in a newer version of Excel. Learn more: https://go.microsoft.com/fwlink/?linkid=870924
Comment:
    Projects using the National Highway Freight Funds program and identified in the NMDOT Freight Plan.</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tc={EF6EC053-D829-4311-8EE6-4454D6B83789}</author>
    <author>tc={0CDB9596-18F3-4971-8789-E0624E0DD89A}</author>
    <author>tc={C1029A5E-237C-4E42-9071-0E6B40B58558}</author>
    <author>tc={B0E4F721-9BB2-4F4B-99CD-ED52BC6DDD99}</author>
    <author>tc={CAFCC0E0-D4FB-4A8F-84D1-0BD700506B7C}</author>
    <author>tc={14600345-8AA5-478B-8F8F-9C138236132D}</author>
    <author>tc={EE1CE4EC-E9E2-4023-8934-E807FCE270D7}</author>
    <author>tc={227FABEF-DA7D-4649-B96A-D5AD7802B962}</author>
    <author>tc={8773E21C-7576-43A4-AB5D-26003381206A}</author>
    <author>tc={418BA83A-1BA2-49B6-9311-701CBB317C5D}</author>
    <author>tc={7980CA13-B32D-497B-867B-09528C544BF4}</author>
    <author>tc={C5584299-69DA-4EE0-993C-CCB78DBBF254}</author>
    <author>tc={667B6E6B-1ED0-4DB4-99B7-E2C51159D9E9}</author>
    <author>tc={8C5A8E8B-7B5B-46D6-A474-248515946BF5}</author>
    <author>tc={B3951B9C-BCC7-4F31-8F57-2741735A1A04}</author>
    <author>tc={6240A0A6-C147-4AB7-AEE7-8A1FAA5BC307}</author>
    <author>tc={3158DC5F-2109-4936-9810-C32BB13D299F}</author>
    <author>tc={3BF61699-64AB-4496-B3FA-7492A1832732}</author>
    <author>tc={FFAD3D26-1447-4BA5-9815-F099DC799D2C}</author>
    <author>tc={2148292E-7BF1-4C64-BA22-068305093217}</author>
    <author>tc={52AFAD57-5BAA-4C12-9B27-ED0A6D8D44A0}</author>
    <author>tc={3E04B921-B549-4A3E-8C1A-0179C95E9F8E}</author>
    <author>tc={CAA144ED-A773-4E99-A7DF-D6254730322F}</author>
    <author>tc={0B6B0319-D0E0-4D5C-BBF8-8AB1681189BA}</author>
    <author>tc={F48DD67B-8688-4B99-9E6D-BCE1AA763AB7}</author>
    <author>tc={D5756B04-8C40-4585-BFF5-6B9DDC0AF84C}</author>
    <author>tc={2FA00B72-B1BC-44D6-8CF9-3328B3442944}</author>
    <author>tc={DEF4DD5C-80EE-4163-AC84-B229D97D39EA}</author>
    <author>tc={13F71629-62B3-4CE2-97C0-F18CA1EEB3F3}</author>
    <author>tc={39F52F08-53A3-4707-9827-FC456B2174FC}</author>
    <author>tc={81F6B6D8-4C6D-4CC7-A5EF-27F8BFC46C75}</author>
    <author>tc={9B117E1A-AA7E-4AAD-8F70-8DC5B2DD2017}</author>
    <author>tc={CA7061B0-220B-4266-A3B1-FEFEC152B6A9}</author>
    <author>tc={5A22A678-97EF-47DD-B452-B174304A1ED2}</author>
    <author>tc={8F72C98B-A24E-41D1-BD60-5C367AB59C34}</author>
    <author>tc={8D1994DF-BC8D-4732-B3E0-1B487B5C7174}</author>
    <author>tc={F441E3F6-2647-499B-8F3B-5ADBF3380660}</author>
    <author>tc={3090128A-BDC1-4D5E-BA83-400A2FCFBEDD}</author>
    <author>tc={F20FD57D-22A4-4789-A5FF-86D2BCB621F9}</author>
    <author>tc={5AFBE9B7-F32F-49E2-B0EF-09C57BF30438}</author>
    <author>tc={E5B5ECF2-42BD-486A-A981-C57E29BEB8DD}</author>
    <author>tc={C8E8F3CA-4764-4503-AC31-BCC64298EBD3}</author>
    <author>tc={478B0B11-A7B4-49A0-AF3A-A0BCF363120A}</author>
    <author>tc={24D96F0B-0C99-4D7D-AD1F-5AFBCA10BEDA}</author>
    <author>tc={D35D2C07-3F97-4B01-AF78-2D39A7A40248}</author>
    <author>tc={E76D0FDE-13D0-479A-95D4-15EF6324FDA8}</author>
    <author>tc={E1C759B5-ECA6-4CE3-8770-5611CFCBC152}</author>
  </authors>
  <commentList>
    <comment ref="G10" authorId="0" shapeId="0" xr:uid="{EF6EC053-D829-4311-8EE6-4454D6B83789}">
      <text>
        <t>[Threaded comment]
Your version of Excel allows you to read this threaded comment; however, any edits to it will get removed if the file is opened in a newer version of Excel. Learn more: https://go.microsoft.com/fwlink/?linkid=870924
Comment:
    Highest class of Arterials; abutting land uses are NOT directly served by them; also have higher speed limits, higher vehicle miles traveled (VMT), and more travel lanes (than Minor Arterials), which results in more mobility; are used for statewide travel, and typically represents the lowest percentage of mileage of the state’s roadway network.</t>
      </text>
    </comment>
    <comment ref="L10" authorId="1" shapeId="0" xr:uid="{0CDB9596-18F3-4971-8789-E0624E0DD89A}">
      <text>
        <t>[Threaded comment]
Your version of Excel allows you to read this threaded comment; however, any edits to it will get removed if the file is opened in a newer version of Excel. Learn more: https://go.microsoft.com/fwlink/?linkid=870924
Comment:
    Construction of a new roadway that will not replace an existing roadway. A new roadway will provide: (1) a roadway where none existed or (2) an additional and alternate roadway to an existing roadway that will remain open and continue to serve through traffic.</t>
      </text>
    </comment>
    <comment ref="W10" authorId="2" shapeId="0" xr:uid="{C1029A5E-237C-4E42-9071-0E6B40B58558}">
      <text>
        <t>[Threaded comment]
Your version of Excel allows you to read this threaded comment; however, any edits to it will get removed if the file is opened in a newer version of Excel. Learn more: https://go.microsoft.com/fwlink/?linkid=870924
Comment:
    Operate with Transparency and Accountability</t>
      </text>
    </comment>
    <comment ref="G11" authorId="3" shapeId="0" xr:uid="{B0E4F721-9BB2-4F4B-99CD-ED52BC6DDD99}">
      <text>
        <t>[Threaded comment]
Your version of Excel allows you to read this threaded comment; however, any edits to it will get removed if the file is opened in a newer version of Excel. Learn more: https://go.microsoft.com/fwlink/?linkid=870924
Comment:
    Other Freeways and Expressways – Very similar to Interstates, with travel lanes separated by some type of physical barrier, abutting land uses NOT directly served by them; also have higher speed limits, high VMT, and more travel lanes (than Minor Arterials).</t>
      </text>
    </comment>
    <comment ref="L11" authorId="4" shapeId="0" xr:uid="{CAFCC0E0-D4FB-4A8F-84D1-0BD700506B7C}">
      <text>
        <t>[Threaded comment]
Your version of Excel allows you to read this threaded comment; however, any edits to it will get removed if the file is opened in a newer version of Excel. Learn more: https://go.microsoft.com/fwlink/?linkid=870924
Comment:
    Construction on approximate alignment of an existing route where the old pavement structure is substantially removed and replaced. Such reconstruction includes widening to provide continuous additional through-lane(s), adding or revising interchanges, or replacing other highway elements such as a grade separation to replace an existing grade intersection. Also included, where necessary, are other incidental improvements such as drainage and shoulder improvements.</t>
      </text>
    </comment>
    <comment ref="W11" authorId="5" shapeId="0" xr:uid="{14600345-8AA5-478B-8F8F-9C138236132D}">
      <text>
        <t>[Threaded comment]
Your version of Excel allows you to read this threaded comment; however, any edits to it will get removed if the file is opened in a newer version of Excel. Learn more: https://go.microsoft.com/fwlink/?linkid=870924
Comment:
    Improve Safety for All System Users</t>
      </text>
    </comment>
    <comment ref="G12" authorId="6" shapeId="0" xr:uid="{EE1CE4EC-E9E2-4023-8934-E807FCE270D7}">
      <text>
        <t>[Threaded comment]
Your version of Excel allows you to read this threaded comment; however, any edits to it will get removed if the file is opened in a newer version of Excel. Learn more: https://go.microsoft.com/fwlink/?linkid=870924
Comment:
    Serves major centers of Metropolitan Areas and provides a high degree of mobility; abutting land uses may be directly served by them.</t>
      </text>
    </comment>
    <comment ref="L12" authorId="7" shapeId="0" xr:uid="{227FABEF-DA7D-4649-B96A-D5AD7802B962}">
      <text>
        <t>[Threaded comment]
Your version of Excel allows you to read this threaded comment; however, any edits to it will get removed if the file is opened in a newer version of Excel. Learn more: https://go.microsoft.com/fwlink/?linkid=870924
Comment:
    Widening the lanes and/or shoulders of an existing roadway without adding through lanes. This may include reconstructing the existing pavement and other incidental improvements such as shoulder and drainage improvements</t>
      </text>
    </comment>
    <comment ref="W12" authorId="8" shapeId="0" xr:uid="{8773E21C-7576-43A4-AB5D-26003381206A}">
      <text>
        <t>[Threaded comment]
Your version of Excel allows you to read this threaded comment; however, any edits to it will get removed if the file is opened in a newer version of Excel. Learn more: https://go.microsoft.com/fwlink/?linkid=870924
Comment:
    Preserve and Maintain Our Transportation Assets for the Long-Term</t>
      </text>
    </comment>
    <comment ref="G13" authorId="9" shapeId="0" xr:uid="{418BA83A-1BA2-49B6-9311-701CBB317C5D}">
      <text>
        <t>[Threaded comment]
Your version of Excel allows you to read this threaded comment; however, any edits to it will get removed if the file is opened in a newer version of Excel. Learn more: https://go.microsoft.com/fwlink/?linkid=870924
Comment:
    Used for trips of moderate length, and offer connectivity to the higher Arterial system (Principal Arterials). These roads may carry local bus routes. They offer less mobility (than Principal Arterials), but more accessibility.</t>
      </text>
    </comment>
    <comment ref="L13" authorId="10" shapeId="0" xr:uid="{7980CA13-B32D-497B-867B-09528C544BF4}">
      <text>
        <t>[Threaded comment]
Your version of Excel allows you to read this threaded comment; however, any edits to it will get removed if the file is opened in a newer version of Excel. Learn more: https://go.microsoft.com/fwlink/?linkid=870924
Comment:
    Widening the lanes and/or shoulders of an existing roadway without adding through lanes. This may include reconstructing the existing pavement and other incidental improvements such as shoulder and drainage improvements</t>
      </text>
    </comment>
    <comment ref="W13" authorId="11" shapeId="0" xr:uid="{C5584299-69DA-4EE0-993C-CCB78DBBF254}">
      <text>
        <t>[Threaded comment]
Your version of Excel allows you to read this threaded comment; however, any edits to it will get removed if the file is opened in a newer version of Excel. Learn more: https://go.microsoft.com/fwlink/?linkid=870924
Comment:
    Provide Multimodal Access &amp; Connectivity for Community Prosperity</t>
      </text>
    </comment>
    <comment ref="G14" authorId="12" shapeId="0" xr:uid="{667B6E6B-1ED0-4DB4-99B7-E2C51159D9E9}">
      <text>
        <t>[Threaded comment]
Your version of Excel allows you to read this threaded comment; however, any edits to it will get removed if the file is opened in a newer version of Excel. Learn more: https://go.microsoft.com/fwlink/?linkid=870924
Comment:
    Longer in length than Minor Collectors, connects larger traffic generators to the Arterial network; also have lower connecting driveway densities, higher speed limits, higher VMT, more travel lanes, and are spaced at greater intervals (than Minor Collectors); Major Collector mileage is less than Minor Collector mileage.</t>
      </text>
    </comment>
    <comment ref="L14" authorId="13" shapeId="0" xr:uid="{8C5A8E8B-7B5B-46D6-A474-248515946BF5}">
      <text>
        <t>[Threaded comment]
Your version of Excel allows you to read this threaded comment; however, any edits to it will get removed if the file is opened in a newer version of Excel. Learn more: https://go.microsoft.com/fwlink/?linkid=870924
Comment:
    Placement of additional surface material over the existing roadway to improve serviceability or to provide additional strength. There may be some upgrading of unsafe features and other incidental work in conjunction with resurfacing. Where surfacing is constructed by a separate project as a final stage of construction, the type of improvement should be the same as that of the preceding stage B new route, relocation, reconstruction, minor widening, etc.</t>
      </text>
    </comment>
    <comment ref="W14" authorId="14" shapeId="0" xr:uid="{B3951B9C-BCC7-4F31-8F57-2741735A1A04}">
      <text>
        <t>[Threaded comment]
Your version of Excel allows you to read this threaded comment; however, any edits to it will get removed if the file is opened in a newer version of Excel. Learn more: https://go.microsoft.com/fwlink/?linkid=870924
Comment:
    Deliver Programs that Respect New Mexico's Cultures, Environment, History, Health &amp; Quality of Life</t>
      </text>
    </comment>
    <comment ref="G15" authorId="15" shapeId="0" xr:uid="{6240A0A6-C147-4AB7-AEE7-8A1FAA5BC307}">
      <text>
        <t>[Threaded comment]
Your version of Excel allows you to read this threaded comment; however, any edits to it will get removed if the file is opened in a newer version of Excel. Learn more: https://go.microsoft.com/fwlink/?linkid=870924
Comment:
    Lower speed limits, located in under-served and clustered residential areas; have more connecting driveways, lower VMT than Major Collectors, fewer travel lanes, and are spaced at closer intervals than Major Collectors and includes more mileage than Major Collectors.</t>
      </text>
    </comment>
    <comment ref="L15" authorId="16" shapeId="0" xr:uid="{3158DC5F-2109-4936-9810-C32BB13D299F}">
      <text>
        <t>[Threaded comment]
Your version of Excel allows you to read this threaded comment; however, any edits to it will get removed if the file is opened in a newer version of Excel. Learn more: https://go.microsoft.com/fwlink/?linkid=870924
Comment:
    F4A, F4B, F4C, Hot In-place Recycling, F4D, F4E, F4F, R4A, R4B, R4C</t>
      </text>
    </comment>
    <comment ref="G16" authorId="17" shapeId="0" xr:uid="{3BF61699-64AB-4496-B3FA-7492A1832732}">
      <text>
        <t>[Threaded comment]
Your version of Excel allows you to read this threaded comment; however, any edits to it will get removed if the file is opened in a newer version of Excel. Learn more: https://go.microsoft.com/fwlink/?linkid=870924
Comment:
    Account for the highest percentage of all roadways in terms of mileage. Local roads carry no through traffic movement and are used to provide access to adjacent land. [Local roads are not represented on this map as part of the roadway overlay for faster map load-time, but some additional roads are included in the base map, particularly when you zoom into the community level.]</t>
      </text>
    </comment>
    <comment ref="L16" authorId="18" shapeId="0" xr:uid="{FFAD3D26-1447-4BA5-9815-F099DC799D2C}">
      <text>
        <t xml:space="preserve">[Threaded comment]
Your version of Excel allows you to read this threaded comment; however, any edits to it will get removed if the file is opened in a newer version of Excel. Learn more: https://go.microsoft.com/fwlink/?linkid=870924
Comment:
    F6A, F6B, F6C, F6D, F6E, F6F, F6H, F6I, F6G, R6A, R6B, R6C, R6D
</t>
      </text>
    </comment>
    <comment ref="L17" authorId="19" shapeId="0" xr:uid="{2148292E-7BF1-4C64-BA22-068305093217}">
      <text>
        <t>[Threaded comment]
Your version of Excel allows you to read this threaded comment; however, any edits to it will get removed if the file is opened in a newer version of Excel. Learn more: https://go.microsoft.com/fwlink/?linkid=870924
Comment:
    F3A - Scrub Seal, F3B - Chip Seal, F3C - Slurry Seal, F3D - Cape Seal, F3E - ROGFC/OGFC, F3F - Microsurfacing, F3G - Plant Mix Wearing Course overlay or NovaChip Overlay, R3A - Diamond Grinding, R3B - Diamond Grooving</t>
      </text>
    </comment>
    <comment ref="L18" authorId="20" shapeId="0" xr:uid="{52AFAD57-5BAA-4C12-9B27-ED0A6D8D44A0}">
      <text>
        <t>[Threaded comment]
Your version of Excel allows you to read this threaded comment; however, any edits to it will get removed if the file is opened in a newer version of Excel. Learn more: https://go.microsoft.com/fwlink/?linkid=870924
Comment:
    F5A, F5B, F5C, F5D, F5E, F5F, R5A, R5B, R5C</t>
      </text>
    </comment>
    <comment ref="L19" authorId="21" shapeId="0" xr:uid="{3E04B921-B549-4A3E-8C1A-0179C95E9F8E}">
      <text>
        <t>[Threaded comment]
Your version of Excel allows you to read this threaded comment; however, any edits to it will get removed if the file is opened in a newer version of Excel. Learn more: https://go.microsoft.com/fwlink/?linkid=870924
Comment:
    F1A - Crack Seal, F1B - Fog Seal, R1 - Joint and Crack Seal</t>
      </text>
    </comment>
    <comment ref="L20" authorId="22" shapeId="0" xr:uid="{CAA144ED-A773-4E99-A7DF-D6254730322F}">
      <text>
        <t>[Threaded comment]
Your version of Excel allows you to read this threaded comment; however, any edits to it will get removed if the file is opened in a newer version of Excel. Learn more: https://go.microsoft.com/fwlink/?linkid=870924
Comment:
    See Figure D for specific pavement treatment categories.</t>
      </text>
    </comment>
    <comment ref="L21" authorId="23" shapeId="0" xr:uid="{0B6B0319-D0E0-4D5C-BBF8-8AB1681189BA}">
      <text>
        <t>[Threaded comment]
Your version of Excel allows you to read this threaded comment; however, any edits to it will get removed if the file is opened in a newer version of Excel. Learn more: https://go.microsoft.com/fwlink/?linkid=870924
Comment:
    R7A - Rubblizing (PCCP), R7B - Reconstruction</t>
      </text>
    </comment>
    <comment ref="L22" authorId="24" shapeId="0" xr:uid="{F48DD67B-8688-4B99-9E6D-BCE1AA763AB7}">
      <text>
        <t>[Threaded comment]
Your version of Excel allows you to read this threaded comment; however, any edits to it will get removed if the file is opened in a newer version of Excel. Learn more: https://go.microsoft.com/fwlink/?linkid=870924
Comment:
    Construction of a new bridge that does not replace or relocate an existing bridge.</t>
      </text>
    </comment>
    <comment ref="L23" authorId="25" shapeId="0" xr:uid="{D5756B04-8C40-4585-BFF5-6B9DDC0AF84C}">
      <text>
        <t>[Threaded comment]
Your version of Excel allows you to read this threaded comment; however, any edits to it will get removed if the file is opened in a newer version of Excel. Learn more: https://go.microsoft.com/fwlink/?linkid=870924
Comment:
    Total replacement of a structurally inadequate or functionally obsolete bridge with a new structure constructed with additional lanes in the same general traffic corridor to current geometric construction standards. Incidental roadway approach work is included. The use of this code requires the reporting of the National Bridge Inventory (NBI) structure number in the data field identified Bridge Numbers.</t>
      </text>
    </comment>
    <comment ref="L24" authorId="26" shapeId="0" xr:uid="{2FA00B72-B1BC-44D6-8CF9-3328B3442944}">
      <text>
        <t>[Threaded comment]
Your version of Excel allows you to read this threaded comment; however, any edits to it will get removed if the file is opened in a newer version of Excel. Learn more: https://go.microsoft.com/fwlink/?linkid=870924
Comment:
    Total replacement of a structurally-inadequate or functionally-obsolete bridge with a new structure without adding lanes constructed in the same general traffic corridor to current geometric construction standards. A bridge removed and replaced with a lesser facility is considered a bridge replacement. Incidental roadway approach work is included. The use of this code requires the reporting of the National Bridge Inventory (NBI) structure number in the data field identified Bridge Numbers.</t>
      </text>
    </comment>
    <comment ref="L25" authorId="27" shapeId="0" xr:uid="{DEF4DD5C-80EE-4163-AC84-B229D97D39EA}">
      <text>
        <t>[Threaded comment]
Your version of Excel allows you to read this threaded comment; however, any edits to it will get removed if the file is opened in a newer version of Excel. Learn more: https://go.microsoft.com/fwlink/?linkid=870924
Comment:
    For the major work required to restore structural integrity of a bridge as well as work necessary to correct major safety defects. Bridge deck replacement (both partial and complete) and widening of bridges without adding through lanes to specified standards are included. Work required correcting minor structure and safety defects or deficiencies, such as deck patching, resurfacing, protective systems, upgrading railings, curbs, or other preventative maintenance items are included. If HBRRP funds are involved, the use of this code requires the reporting of the National Bridge Inventory (NBI) structure number in the data field identified Bridge Numbers.</t>
      </text>
    </comment>
    <comment ref="L26" authorId="28" shapeId="0" xr:uid="{13F71629-62B3-4CE2-97C0-F18CA1EEB3F3}">
      <text>
        <t>[Threaded comment]
Your version of Excel allows you to read this threaded comment; however, any edits to it will get removed if the file is opened in a newer version of Excel. Learn more: https://go.microsoft.com/fwlink/?linkid=870924
Comment:
    Activities that prevent, delay, or reduce deterioration of bridges or bridge elements, restore the function of existing bridges, keep bridges in good condition and extend their life.</t>
      </text>
    </comment>
    <comment ref="L27" authorId="29" shapeId="0" xr:uid="{39F52F08-53A3-4707-9827-FC456B2174FC}">
      <text>
        <t>[Threaded comment]
Your version of Excel allows you to read this threaded comment; however, any edits to it will get removed if the file is opened in a newer version of Excel. Learn more: https://go.microsoft.com/fwlink/?linkid=870924
Comment:
    For the preparation of plans, specifications, and estimates (PS&amp;E), traffic, and related studies including field inspections, surveys, material testing, and borings.</t>
      </text>
    </comment>
    <comment ref="L28" authorId="30" shapeId="0" xr:uid="{81F6B6D8-4C6D-4CC7-A5EF-27F8BFC46C75}">
      <text>
        <t>[Threaded comment]
Your version of Excel allows you to read this threaded comment; however, any edits to it will get removed if the file is opened in a newer version of Excel. Learn more: https://go.microsoft.com/fwlink/?linkid=870924
Comment:
    For purchase of land, improvement and easements, in addition to the cost of moving and relocating buildings, businesses, and persons.</t>
      </text>
    </comment>
    <comment ref="L29" authorId="31" shapeId="0" xr:uid="{9B117E1A-AA7E-4AAD-8F70-8DC5B2DD2017}">
      <text>
        <t>[Threaded comment]
Your version of Excel allows you to read this threaded comment; however, any edits to it will get removed if the file is opened in a newer version of Excel. Learn more: https://go.microsoft.com/fwlink/?linkid=870924
Comment:
    For Planning related purposes.</t>
      </text>
    </comment>
    <comment ref="L31" authorId="32" shapeId="0" xr:uid="{CA7061B0-220B-4266-A3B1-FEFEC152B6A9}">
      <text>
        <t>[Threaded comment]
Your version of Excel allows you to read this threaded comment; however, any edits to it will get removed if the file is opened in a newer version of Excel. Learn more: https://go.microsoft.com/fwlink/?linkid=870924
Comment:
    For Research related purposes</t>
      </text>
    </comment>
    <comment ref="L32" authorId="33" shapeId="0" xr:uid="{5A22A678-97EF-47DD-B452-B174304A1ED2}">
      <text>
        <t>[Threaded comment]
Your version of Excel allows you to read this threaded comment; however, any edits to it will get removed if the file is opened in a newer version of Excel. Learn more: https://go.microsoft.com/fwlink/?linkid=870924
Comment:
    For improvements that do not provide any increase in the level of service, in the condition of the facility or in safety features. Typical improvements that fall in this category would be noise barriers, beautification, and other environmentally related features not built as a part of any other improvement type. If environmental mitigation is needed as the result of a bridge project and it is confined to the reasonable touchdown and the bridge itself, then this is allowable with HBRRP Funds. Outside the reasonable touchdown would not be considered eligible.</t>
      </text>
    </comment>
    <comment ref="L33" authorId="34" shapeId="0" xr:uid="{8F72C98B-A24E-41D1-BD60-5C367AB59C34}">
      <text>
        <t>[Threaded comment]
Your version of Excel allows you to read this threaded comment; however, any edits to it will get removed if the file is opened in a newer version of Excel. Learn more: https://go.microsoft.com/fwlink/?linkid=870924
Comment:
    For projects or a significant portion of a project that provides features or devices to enhance safety. For example, expenditures on projects designed to improve the safety of at-grade railroad crossings or for the construction of facilities dedicated to the enforcement of vehicle weight regulations.</t>
      </text>
    </comment>
    <comment ref="L34" authorId="35" shapeId="0" xr:uid="{8D1994DF-BC8D-4732-B3E0-1B487B5C7174}">
      <text>
        <t>[Threaded comment]
Your version of Excel allows you to read this threaded comment; however, any edits to it will get removed if the file is opened in a newer version of Excel. Learn more: https://go.microsoft.com/fwlink/?linkid=870924
Comment:
    Improvements to crossing warning Protective Devices such as signs, markings, and cross bucks; flashing light additions/improvements; and improvement to track circuitry.</t>
      </text>
    </comment>
    <comment ref="L35" authorId="36" shapeId="0" xr:uid="{F441E3F6-2647-499B-8F3B-5ADBF3380660}">
      <text>
        <t>[Threaded comment]
Your version of Excel allows you to read this threaded comment; however, any edits to it will get removed if the file is opened in a newer version of Excel. Learn more: https://go.microsoft.com/fwlink/?linkid=870924
Comment:
    For transit and transit-related purposes.</t>
      </text>
    </comment>
    <comment ref="L36" authorId="37" shapeId="0" xr:uid="{3090128A-BDC1-4D5E-BA83-400A2FCFBEDD}">
      <text>
        <t>[Threaded comment]
Your version of Excel allows you to read this threaded comment; however, any edits to it will get removed if the file is opened in a newer version of Excel. Learn more: https://go.microsoft.com/fwlink/?linkid=870924
Comment:
    Traffic operation improvements that are designed to reduce traffic congestion and to facilitate the flow of traffic, both people and vehicles, on existing systems, or to conserve motor fuels. Include automated toll collection equipment, road and bridge surveillance and control systems, etc</t>
      </text>
    </comment>
    <comment ref="L37" authorId="38" shapeId="0" xr:uid="{F20FD57D-22A4-4789-A5FF-86D2BCB621F9}">
      <text>
        <t>[Threaded comment]
Your version of Excel allows you to read this threaded comment; however, any edits to it will get removed if the file is opened in a newer version of Excel. Learn more: https://go.microsoft.com/fwlink/?linkid=870924
Comment:
    Administration for National Recreational Trails Projects, Commercial Vehicles, and other similar projects.</t>
      </text>
    </comment>
    <comment ref="L38" authorId="39" shapeId="0" xr:uid="{5AFBE9B7-F32F-49E2-B0EF-09C57BF30438}">
      <text>
        <t>[Threaded comment]
Your version of Excel allows you to read this threaded comment; however, any edits to it will get removed if the file is opened in a newer version of Excel. Learn more: https://go.microsoft.com/fwlink/?linkid=870924
Comment:
    For independent projects (not part of any other Federal-aid Highway project) to construct a facility to accommodate bicycle transportation and pedestrians.</t>
      </text>
    </comment>
    <comment ref="L39" authorId="40" shapeId="0" xr:uid="{E5B5ECF2-42BD-486A-A981-C57E29BEB8DD}">
      <text>
        <t>[Threaded comment]
Your version of Excel allows you to read this threaded comment; however, any edits to it will get removed if the file is opened in a newer version of Excel. Learn more: https://go.microsoft.com/fwlink/?linkid=870924
Comment:
    For projects involving landscaping and other scenic beautification through planting and related work. This includes vegetation management to assure the sustain ability of landscape areas.</t>
      </text>
    </comment>
    <comment ref="L40" authorId="41" shapeId="0" xr:uid="{C8E8F3CA-4764-4503-AC31-BCC64298EBD3}">
      <text>
        <t>[Threaded comment]
Your version of Excel allows you to read this threaded comment; however, any edits to it will get removed if the file is opened in a newer version of Excel. Learn more: https://go.microsoft.com/fwlink/?linkid=870924
Comment:
    TAP/RTP</t>
      </text>
    </comment>
    <comment ref="L41" authorId="42" shapeId="0" xr:uid="{478B0B11-A7B4-49A0-AF3A-A0BCF363120A}">
      <text>
        <t>[Threaded comment]
Your version of Excel allows you to read this threaded comment; however, any edits to it will get removed if the file is opened in a newer version of Excel. Learn more: https://go.microsoft.com/fwlink/?linkid=870924
Comment:
    Training; Supportive Services; TRAC; On the Job Training</t>
      </text>
    </comment>
    <comment ref="L42" authorId="43" shapeId="0" xr:uid="{24D96F0B-0C99-4D7D-AD1F-5AFBCA10BEDA}">
      <text>
        <t>[Threaded comment]
Your version of Excel allows you to read this threaded comment; however, any edits to it will get removed if the file is opened in a newer version of Excel. Learn more: https://go.microsoft.com/fwlink/?linkid=870924
Comment:
    Utilities</t>
      </text>
    </comment>
    <comment ref="L43" authorId="44" shapeId="0" xr:uid="{D35D2C07-3F97-4B01-AF78-2D39A7A40248}">
      <text>
        <t>[Threaded comment]
Your version of Excel allows you to read this threaded comment; however, any edits to it will get removed if the file is opened in a newer version of Excel. Learn more: https://go.microsoft.com/fwlink/?linkid=870924
Comment:
    Miscellaneous work such as National Recreational Trails construction, noise barriers, etc.</t>
      </text>
    </comment>
    <comment ref="L44" authorId="45" shapeId="0" xr:uid="{E76D0FDE-13D0-479A-95D4-15EF6324FDA8}">
      <text>
        <t>[Threaded comment]
Your version of Excel allows you to read this threaded comment; however, any edits to it will get removed if the file is opened in a newer version of Excel. Learn more: https://go.microsoft.com/fwlink/?linkid=870924
Comment:
    Interest payments and retirement of principal under an eligible bond issue (including capitalized interest) and any other cost incidental to the sale of an eligible bond issue (including issuance costs, insurance or other credit enhancement fees, and other bond-related costs as determined).</t>
      </text>
    </comment>
    <comment ref="L45" authorId="46" shapeId="0" xr:uid="{E1C759B5-ECA6-4CE3-8770-5611CFCBC152}">
      <text>
        <t>[Threaded comment]
Your version of Excel allows you to read this threaded comment; however, any edits to it will get removed if the file is opened in a newer version of Excel. Learn more: https://go.microsoft.com/fwlink/?linkid=870924
Comment:
    Projects using the National Highway Freight Funds program and identified in the NMDOT Freight Plan.</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tc={D83DA28D-AAD3-40A1-A219-81AE01ADA0E3}</author>
    <author>tc={644BA1F5-731F-42BB-9BB8-E1BB7D8D80FD}</author>
    <author>tc={41D2BB47-D4A5-4D6F-8CA1-AC3F1E592EBE}</author>
    <author>tc={C5B50A9D-12F3-4822-B785-ABFBF1223B4D}</author>
    <author>tc={EE02CE56-D774-4355-AFEA-3AF1A0F2A105}</author>
    <author>tc={09E88D2C-3CFD-4649-A6FD-B1816C4E48AB}</author>
    <author>tc={E093B461-B52D-4E56-9B65-1653D40ED396}</author>
    <author>tc={9E128398-EE75-4568-A827-997FDC95698B}</author>
    <author>tc={E76290D4-FC7D-4E61-82C2-8EF919150A8C}</author>
    <author>tc={D3690523-426E-4CE6-9AA9-B08A6BAB39AB}</author>
    <author>tc={26021C1F-360C-4119-973D-B1E707DB2A99}</author>
    <author>tc={682FF802-CF7B-44E7-9209-D7F44309053A}</author>
    <author>tc={6AC0CFE7-9895-4D89-B25A-CE283B6AF1A5}</author>
    <author>tc={302A768F-5E57-4731-A93E-73B49C5ADBC7}</author>
    <author>tc={89944A8B-FBC2-46BB-9A7A-9FE84AF1CD8D}</author>
    <author>tc={FB59563B-05C1-4949-9BAD-261D22805A80}</author>
    <author>tc={C8B21066-3821-4B31-AE35-8955CBF198B2}</author>
    <author>tc={497ED4A7-CC26-4547-8FB9-8D075C04EE58}</author>
    <author>tc={3BBCDC36-E281-4A7B-B6EF-FEC8FC7BE9C3}</author>
    <author>tc={DDFB3379-82BB-4F4A-B6F1-B0FD89613053}</author>
    <author>tc={138B4E6E-FC81-4E65-8E79-B34B041E2207}</author>
    <author>tc={F62FE729-D861-41AC-9919-5851F2271258}</author>
    <author>tc={CE838083-80E7-448C-B30A-D5FB76FBE8A5}</author>
    <author>tc={2E6368EB-478B-4C17-94AC-3D2B4D29AB40}</author>
    <author>tc={19EEC741-293C-41A5-8DFB-1D198C9145CB}</author>
    <author>tc={52E7BEDB-310C-4975-BEF7-7CBF0041A986}</author>
    <author>tc={0E193527-1110-4661-9C0B-A650463ACBFE}</author>
    <author>tc={4896643C-9AE1-41BB-80F0-A65A6AB5109A}</author>
    <author>tc={18BD1BE7-7273-431B-B55F-1C3C41147CEA}</author>
    <author>tc={15BF010F-E2F2-4123-B00F-CE97AED1A9B9}</author>
    <author>tc={74E16B9A-DD56-4652-9CE9-AF97C1CE91C0}</author>
    <author>tc={F939BA55-B61F-4E1F-9079-E65365235B26}</author>
    <author>tc={C150A014-C3D8-423F-84B4-76FBD54536B6}</author>
    <author>tc={2DCFB3A1-FF4F-462B-A788-77E11D647B03}</author>
    <author>tc={5875FC7E-A14B-42A0-B750-E63F36001495}</author>
    <author>tc={E20477DD-A943-44A7-ACDE-96976629D402}</author>
    <author>tc={61E96095-45BA-471F-B648-5AD170DE00EB}</author>
    <author>tc={784627B9-CE77-4333-8D53-79E4DA8B4199}</author>
    <author>tc={32341FBF-B1A3-4375-A8EE-4034E39C3CBB}</author>
    <author>tc={E2A8A580-0EA2-43BD-92EA-69CA6CFF979D}</author>
    <author>tc={812E5655-CD04-4094-9509-D76965EA904D}</author>
    <author>tc={11A85E69-8A97-4789-A238-E2F1E90DDB02}</author>
    <author>tc={6E5CB671-2E96-48AE-8B82-446323EBCE81}</author>
    <author>tc={70760803-FE63-4A93-9F77-5FBC0EE77769}</author>
    <author>tc={8C620D57-A95C-4484-A7CC-733104243522}</author>
    <author>tc={F9653D2D-4745-4D4A-83CC-3EBE58D33BFE}</author>
    <author>tc={8FD8120A-9477-4107-9E8C-7CAB371B88B3}</author>
  </authors>
  <commentList>
    <comment ref="G11" authorId="0" shapeId="0" xr:uid="{D83DA28D-AAD3-40A1-A219-81AE01ADA0E3}">
      <text>
        <t>[Threaded comment]
Your version of Excel allows you to read this threaded comment; however, any edits to it will get removed if the file is opened in a newer version of Excel. Learn more: https://go.microsoft.com/fwlink/?linkid=870924
Comment:
    Highest class of Arterials; abutting land uses are NOT directly served by them; also have higher speed limits, higher vehicle miles traveled (VMT), and more travel lanes (than Minor Arterials), which results in more mobility; are used for statewide travel, and typically represents the lowest percentage of mileage of the state’s roadway network.</t>
      </text>
    </comment>
    <comment ref="L11" authorId="1" shapeId="0" xr:uid="{644BA1F5-731F-42BB-9BB8-E1BB7D8D80FD}">
      <text>
        <t>[Threaded comment]
Your version of Excel allows you to read this threaded comment; however, any edits to it will get removed if the file is opened in a newer version of Excel. Learn more: https://go.microsoft.com/fwlink/?linkid=870924
Comment:
    Construction of a new roadway that will not replace an existing roadway. A new roadway will provide: (1) a roadway where none existed or (2) an additional and alternate roadway to an existing roadway that will remain open and continue to serve through traffic.</t>
      </text>
    </comment>
    <comment ref="W11" authorId="2" shapeId="0" xr:uid="{41D2BB47-D4A5-4D6F-8CA1-AC3F1E592EBE}">
      <text>
        <t>[Threaded comment]
Your version of Excel allows you to read this threaded comment; however, any edits to it will get removed if the file is opened in a newer version of Excel. Learn more: https://go.microsoft.com/fwlink/?linkid=870924
Comment:
    Operate with Transparency and Accountability</t>
      </text>
    </comment>
    <comment ref="G12" authorId="3" shapeId="0" xr:uid="{C5B50A9D-12F3-4822-B785-ABFBF1223B4D}">
      <text>
        <t>[Threaded comment]
Your version of Excel allows you to read this threaded comment; however, any edits to it will get removed if the file is opened in a newer version of Excel. Learn more: https://go.microsoft.com/fwlink/?linkid=870924
Comment:
    Other Freeways and Expressways – Very similar to Interstates, with travel lanes separated by some type of physical barrier, abutting land uses NOT directly served by them; also have higher speed limits, high VMT, and more travel lanes (than Minor Arterials).</t>
      </text>
    </comment>
    <comment ref="L12" authorId="4" shapeId="0" xr:uid="{EE02CE56-D774-4355-AFEA-3AF1A0F2A105}">
      <text>
        <t>[Threaded comment]
Your version of Excel allows you to read this threaded comment; however, any edits to it will get removed if the file is opened in a newer version of Excel. Learn more: https://go.microsoft.com/fwlink/?linkid=870924
Comment:
    Construction on approximate alignment of an existing route where the old pavement structure is substantially removed and replaced. Such reconstruction includes widening to provide continuous additional through-lane(s), adding or revising interchanges, or replacing other highway elements such as a grade separation to replace an existing grade intersection. Also included, where necessary, are other incidental improvements such as drainage and shoulder improvements.</t>
      </text>
    </comment>
    <comment ref="W12" authorId="5" shapeId="0" xr:uid="{09E88D2C-3CFD-4649-A6FD-B1816C4E48AB}">
      <text>
        <t>[Threaded comment]
Your version of Excel allows you to read this threaded comment; however, any edits to it will get removed if the file is opened in a newer version of Excel. Learn more: https://go.microsoft.com/fwlink/?linkid=870924
Comment:
    Improve Safety for All System Users</t>
      </text>
    </comment>
    <comment ref="G13" authorId="6" shapeId="0" xr:uid="{E093B461-B52D-4E56-9B65-1653D40ED396}">
      <text>
        <t>[Threaded comment]
Your version of Excel allows you to read this threaded comment; however, any edits to it will get removed if the file is opened in a newer version of Excel. Learn more: https://go.microsoft.com/fwlink/?linkid=870924
Comment:
    Serves major centers of Metropolitan Areas and provides a high degree of mobility; abutting land uses may be directly served by them.</t>
      </text>
    </comment>
    <comment ref="L13" authorId="7" shapeId="0" xr:uid="{9E128398-EE75-4568-A827-997FDC95698B}">
      <text>
        <t>[Threaded comment]
Your version of Excel allows you to read this threaded comment; however, any edits to it will get removed if the file is opened in a newer version of Excel. Learn more: https://go.microsoft.com/fwlink/?linkid=870924
Comment:
    Widening the lanes and/or shoulders of an existing roadway without adding through lanes. This may include reconstructing the existing pavement and other incidental improvements such as shoulder and drainage improvements</t>
      </text>
    </comment>
    <comment ref="W13" authorId="8" shapeId="0" xr:uid="{E76290D4-FC7D-4E61-82C2-8EF919150A8C}">
      <text>
        <t>[Threaded comment]
Your version of Excel allows you to read this threaded comment; however, any edits to it will get removed if the file is opened in a newer version of Excel. Learn more: https://go.microsoft.com/fwlink/?linkid=870924
Comment:
    Preserve and Maintain Our Transportation Assets for the Long-Term</t>
      </text>
    </comment>
    <comment ref="G14" authorId="9" shapeId="0" xr:uid="{D3690523-426E-4CE6-9AA9-B08A6BAB39AB}">
      <text>
        <t>[Threaded comment]
Your version of Excel allows you to read this threaded comment; however, any edits to it will get removed if the file is opened in a newer version of Excel. Learn more: https://go.microsoft.com/fwlink/?linkid=870924
Comment:
    Used for trips of moderate length, and offer connectivity to the higher Arterial system (Principal Arterials). These roads may carry local bus routes. They offer less mobility (than Principal Arterials), but more accessibility.</t>
      </text>
    </comment>
    <comment ref="L14" authorId="10" shapeId="0" xr:uid="{26021C1F-360C-4119-973D-B1E707DB2A99}">
      <text>
        <t>[Threaded comment]
Your version of Excel allows you to read this threaded comment; however, any edits to it will get removed if the file is opened in a newer version of Excel. Learn more: https://go.microsoft.com/fwlink/?linkid=870924
Comment:
    Widening the lanes and/or shoulders of an existing roadway without adding through lanes. This may include reconstructing the existing pavement and other incidental improvements such as shoulder and drainage improvements</t>
      </text>
    </comment>
    <comment ref="W14" authorId="11" shapeId="0" xr:uid="{682FF802-CF7B-44E7-9209-D7F44309053A}">
      <text>
        <t>[Threaded comment]
Your version of Excel allows you to read this threaded comment; however, any edits to it will get removed if the file is opened in a newer version of Excel. Learn more: https://go.microsoft.com/fwlink/?linkid=870924
Comment:
    Provide Multimodal Access &amp; Connectivity for Community Prosperity</t>
      </text>
    </comment>
    <comment ref="G15" authorId="12" shapeId="0" xr:uid="{6AC0CFE7-9895-4D89-B25A-CE283B6AF1A5}">
      <text>
        <t>[Threaded comment]
Your version of Excel allows you to read this threaded comment; however, any edits to it will get removed if the file is opened in a newer version of Excel. Learn more: https://go.microsoft.com/fwlink/?linkid=870924
Comment:
    Longer in length than Minor Collectors, connects larger traffic generators to the Arterial network; also have lower connecting driveway densities, higher speed limits, higher VMT, more travel lanes, and are spaced at greater intervals (than Minor Collectors); Major Collector mileage is less than Minor Collector mileage.</t>
      </text>
    </comment>
    <comment ref="L15" authorId="13" shapeId="0" xr:uid="{302A768F-5E57-4731-A93E-73B49C5ADBC7}">
      <text>
        <t>[Threaded comment]
Your version of Excel allows you to read this threaded comment; however, any edits to it will get removed if the file is opened in a newer version of Excel. Learn more: https://go.microsoft.com/fwlink/?linkid=870924
Comment:
    Placement of additional surface material over the existing roadway to improve serviceability or to provide additional strength. There may be some upgrading of unsafe features and other incidental work in conjunction with resurfacing. Where surfacing is constructed by a separate project as a final stage of construction, the type of improvement should be the same as that of the preceding stage B new route, relocation, reconstruction, minor widening, etc.</t>
      </text>
    </comment>
    <comment ref="W15" authorId="14" shapeId="0" xr:uid="{89944A8B-FBC2-46BB-9A7A-9FE84AF1CD8D}">
      <text>
        <t>[Threaded comment]
Your version of Excel allows you to read this threaded comment; however, any edits to it will get removed if the file is opened in a newer version of Excel. Learn more: https://go.microsoft.com/fwlink/?linkid=870924
Comment:
    Deliver Programs that Respect New Mexico's Cultures, Environment, History, Health &amp; Quality of Life</t>
      </text>
    </comment>
    <comment ref="G16" authorId="15" shapeId="0" xr:uid="{FB59563B-05C1-4949-9BAD-261D22805A80}">
      <text>
        <t>[Threaded comment]
Your version of Excel allows you to read this threaded comment; however, any edits to it will get removed if the file is opened in a newer version of Excel. Learn more: https://go.microsoft.com/fwlink/?linkid=870924
Comment:
    Lower speed limits, located in under-served and clustered residential areas; have more connecting driveways, lower VMT than Major Collectors, fewer travel lanes, and are spaced at closer intervals than Major Collectors and includes more mileage than Major Collectors.</t>
      </text>
    </comment>
    <comment ref="L16" authorId="16" shapeId="0" xr:uid="{C8B21066-3821-4B31-AE35-8955CBF198B2}">
      <text>
        <t>[Threaded comment]
Your version of Excel allows you to read this threaded comment; however, any edits to it will get removed if the file is opened in a newer version of Excel. Learn more: https://go.microsoft.com/fwlink/?linkid=870924
Comment:
    F4A, F4B, F4C, Hot In-place Recycling, F4D, F4E, F4F, R4A, R4B, R4C</t>
      </text>
    </comment>
    <comment ref="G17" authorId="17" shapeId="0" xr:uid="{497ED4A7-CC26-4547-8FB9-8D075C04EE58}">
      <text>
        <t>[Threaded comment]
Your version of Excel allows you to read this threaded comment; however, any edits to it will get removed if the file is opened in a newer version of Excel. Learn more: https://go.microsoft.com/fwlink/?linkid=870924
Comment:
    Account for the highest percentage of all roadways in terms of mileage. Local roads carry no through traffic movement and are used to provide access to adjacent land. [Local roads are not represented on this map as part of the roadway overlay for faster map load-time, but some additional roads are included in the base map, particularly when you zoom into the community level.]</t>
      </text>
    </comment>
    <comment ref="L17" authorId="18" shapeId="0" xr:uid="{3BBCDC36-E281-4A7B-B6EF-FEC8FC7BE9C3}">
      <text>
        <t xml:space="preserve">[Threaded comment]
Your version of Excel allows you to read this threaded comment; however, any edits to it will get removed if the file is opened in a newer version of Excel. Learn more: https://go.microsoft.com/fwlink/?linkid=870924
Comment:
    F6A, F6B, F6C, F6D, F6E, F6F, F6H, F6I, F6G, R6A, R6B, R6C, R6D
</t>
      </text>
    </comment>
    <comment ref="L18" authorId="19" shapeId="0" xr:uid="{DDFB3379-82BB-4F4A-B6F1-B0FD89613053}">
      <text>
        <t>[Threaded comment]
Your version of Excel allows you to read this threaded comment; however, any edits to it will get removed if the file is opened in a newer version of Excel. Learn more: https://go.microsoft.com/fwlink/?linkid=870924
Comment:
    F3A - Scrub Seal, F3B - Chip Seal, F3C - Slurry Seal, F3D - Cape Seal, F3E - ROGFC/OGFC, F3F - Microsurfacing, F3G - Plant Mix Wearing Course overlay or NovaChip Overlay, R3A - Diamond Grinding, R3B - Diamond Grooving</t>
      </text>
    </comment>
    <comment ref="L19" authorId="20" shapeId="0" xr:uid="{138B4E6E-FC81-4E65-8E79-B34B041E2207}">
      <text>
        <t>[Threaded comment]
Your version of Excel allows you to read this threaded comment; however, any edits to it will get removed if the file is opened in a newer version of Excel. Learn more: https://go.microsoft.com/fwlink/?linkid=870924
Comment:
    F5A, F5B, F5C, F5D, F5E, F5F, R5A, R5B, R5C</t>
      </text>
    </comment>
    <comment ref="L20" authorId="21" shapeId="0" xr:uid="{F62FE729-D861-41AC-9919-5851F2271258}">
      <text>
        <t>[Threaded comment]
Your version of Excel allows you to read this threaded comment; however, any edits to it will get removed if the file is opened in a newer version of Excel. Learn more: https://go.microsoft.com/fwlink/?linkid=870924
Comment:
    F1A - Crack Seal, F1B - Fog Seal, R1 - Joint and Crack Seal</t>
      </text>
    </comment>
    <comment ref="L21" authorId="22" shapeId="0" xr:uid="{CE838083-80E7-448C-B30A-D5FB76FBE8A5}">
      <text>
        <t>[Threaded comment]
Your version of Excel allows you to read this threaded comment; however, any edits to it will get removed if the file is opened in a newer version of Excel. Learn more: https://go.microsoft.com/fwlink/?linkid=870924
Comment:
    See Figure D for specific pavement treatment categories.</t>
      </text>
    </comment>
    <comment ref="L22" authorId="23" shapeId="0" xr:uid="{2E6368EB-478B-4C17-94AC-3D2B4D29AB40}">
      <text>
        <t>[Threaded comment]
Your version of Excel allows you to read this threaded comment; however, any edits to it will get removed if the file is opened in a newer version of Excel. Learn more: https://go.microsoft.com/fwlink/?linkid=870924
Comment:
    R7A - Rubblizing (PCCP), R7B - Reconstruction</t>
      </text>
    </comment>
    <comment ref="L23" authorId="24" shapeId="0" xr:uid="{19EEC741-293C-41A5-8DFB-1D198C9145CB}">
      <text>
        <t>[Threaded comment]
Your version of Excel allows you to read this threaded comment; however, any edits to it will get removed if the file is opened in a newer version of Excel. Learn more: https://go.microsoft.com/fwlink/?linkid=870924
Comment:
    Construction of a new bridge that does not replace or relocate an existing bridge.</t>
      </text>
    </comment>
    <comment ref="L24" authorId="25" shapeId="0" xr:uid="{52E7BEDB-310C-4975-BEF7-7CBF0041A986}">
      <text>
        <t>[Threaded comment]
Your version of Excel allows you to read this threaded comment; however, any edits to it will get removed if the file is opened in a newer version of Excel. Learn more: https://go.microsoft.com/fwlink/?linkid=870924
Comment:
    Total replacement of a structurally inadequate or functionally obsolete bridge with a new structure constructed with additional lanes in the same general traffic corridor to current geometric construction standards. Incidental roadway approach work is included. The use of this code requires the reporting of the National Bridge Inventory (NBI) structure number in the data field identified Bridge Numbers.</t>
      </text>
    </comment>
    <comment ref="L25" authorId="26" shapeId="0" xr:uid="{0E193527-1110-4661-9C0B-A650463ACBFE}">
      <text>
        <t>[Threaded comment]
Your version of Excel allows you to read this threaded comment; however, any edits to it will get removed if the file is opened in a newer version of Excel. Learn more: https://go.microsoft.com/fwlink/?linkid=870924
Comment:
    Total replacement of a structurally-inadequate or functionally-obsolete bridge with a new structure without adding lanes constructed in the same general traffic corridor to current geometric construction standards. A bridge removed and replaced with a lesser facility is considered a bridge replacement. Incidental roadway approach work is included. The use of this code requires the reporting of the National Bridge Inventory (NBI) structure number in the data field identified Bridge Numbers.</t>
      </text>
    </comment>
    <comment ref="L26" authorId="27" shapeId="0" xr:uid="{4896643C-9AE1-41BB-80F0-A65A6AB5109A}">
      <text>
        <t>[Threaded comment]
Your version of Excel allows you to read this threaded comment; however, any edits to it will get removed if the file is opened in a newer version of Excel. Learn more: https://go.microsoft.com/fwlink/?linkid=870924
Comment:
    For the major work required to restore structural integrity of a bridge as well as work necessary to correct major safety defects. Bridge deck replacement (both partial and complete) and widening of bridges without adding through lanes to specified standards are included. Work required correcting minor structure and safety defects or deficiencies, such as deck patching, resurfacing, protective systems, upgrading railings, curbs, or other preventative maintenance items are included. If HBRRP funds are involved, the use of this code requires the reporting of the National Bridge Inventory (NBI) structure number in the data field identified Bridge Numbers.</t>
      </text>
    </comment>
    <comment ref="L27" authorId="28" shapeId="0" xr:uid="{18BD1BE7-7273-431B-B55F-1C3C41147CEA}">
      <text>
        <t>[Threaded comment]
Your version of Excel allows you to read this threaded comment; however, any edits to it will get removed if the file is opened in a newer version of Excel. Learn more: https://go.microsoft.com/fwlink/?linkid=870924
Comment:
    Activities that prevent, delay, or reduce deterioration of bridges or bridge elements, restore the function of existing bridges, keep bridges in good condition and extend their life.</t>
      </text>
    </comment>
    <comment ref="L28" authorId="29" shapeId="0" xr:uid="{15BF010F-E2F2-4123-B00F-CE97AED1A9B9}">
      <text>
        <t>[Threaded comment]
Your version of Excel allows you to read this threaded comment; however, any edits to it will get removed if the file is opened in a newer version of Excel. Learn more: https://go.microsoft.com/fwlink/?linkid=870924
Comment:
    For the preparation of plans, specifications, and estimates (PS&amp;E), traffic, and related studies including field inspections, surveys, material testing, and borings.</t>
      </text>
    </comment>
    <comment ref="L29" authorId="30" shapeId="0" xr:uid="{74E16B9A-DD56-4652-9CE9-AF97C1CE91C0}">
      <text>
        <t>[Threaded comment]
Your version of Excel allows you to read this threaded comment; however, any edits to it will get removed if the file is opened in a newer version of Excel. Learn more: https://go.microsoft.com/fwlink/?linkid=870924
Comment:
    For purchase of land, improvement and easements, in addition to the cost of moving and relocating buildings, businesses, and persons.</t>
      </text>
    </comment>
    <comment ref="L30" authorId="31" shapeId="0" xr:uid="{F939BA55-B61F-4E1F-9079-E65365235B26}">
      <text>
        <t>[Threaded comment]
Your version of Excel allows you to read this threaded comment; however, any edits to it will get removed if the file is opened in a newer version of Excel. Learn more: https://go.microsoft.com/fwlink/?linkid=870924
Comment:
    For Planning related purposes.</t>
      </text>
    </comment>
    <comment ref="L32" authorId="32" shapeId="0" xr:uid="{C150A014-C3D8-423F-84B4-76FBD54536B6}">
      <text>
        <t>[Threaded comment]
Your version of Excel allows you to read this threaded comment; however, any edits to it will get removed if the file is opened in a newer version of Excel. Learn more: https://go.microsoft.com/fwlink/?linkid=870924
Comment:
    For Research related purposes</t>
      </text>
    </comment>
    <comment ref="L33" authorId="33" shapeId="0" xr:uid="{2DCFB3A1-FF4F-462B-A788-77E11D647B03}">
      <text>
        <t>[Threaded comment]
Your version of Excel allows you to read this threaded comment; however, any edits to it will get removed if the file is opened in a newer version of Excel. Learn more: https://go.microsoft.com/fwlink/?linkid=870924
Comment:
    For improvements that do not provide any increase in the level of service, in the condition of the facility or in safety features. Typical improvements that fall in this category would be noise barriers, beautification, and other environmentally related features not built as a part of any other improvement type. If environmental mitigation is needed as the result of a bridge project and it is confined to the reasonable touchdown and the bridge itself, then this is allowable with HBRRP Funds. Outside the reasonable touchdown would not be considered eligible.</t>
      </text>
    </comment>
    <comment ref="L34" authorId="34" shapeId="0" xr:uid="{5875FC7E-A14B-42A0-B750-E63F36001495}">
      <text>
        <t>[Threaded comment]
Your version of Excel allows you to read this threaded comment; however, any edits to it will get removed if the file is opened in a newer version of Excel. Learn more: https://go.microsoft.com/fwlink/?linkid=870924
Comment:
    For projects or a significant portion of a project that provides features or devices to enhance safety. For example, expenditures on projects designed to improve the safety of at-grade railroad crossings or for the construction of facilities dedicated to the enforcement of vehicle weight regulations.</t>
      </text>
    </comment>
    <comment ref="L35" authorId="35" shapeId="0" xr:uid="{E20477DD-A943-44A7-ACDE-96976629D402}">
      <text>
        <t>[Threaded comment]
Your version of Excel allows you to read this threaded comment; however, any edits to it will get removed if the file is opened in a newer version of Excel. Learn more: https://go.microsoft.com/fwlink/?linkid=870924
Comment:
    Improvements to crossing warning Protective Devices such as signs, markings, and cross bucks; flashing light additions/improvements; and improvement to track circuitry.</t>
      </text>
    </comment>
    <comment ref="L36" authorId="36" shapeId="0" xr:uid="{61E96095-45BA-471F-B648-5AD170DE00EB}">
      <text>
        <t>[Threaded comment]
Your version of Excel allows you to read this threaded comment; however, any edits to it will get removed if the file is opened in a newer version of Excel. Learn more: https://go.microsoft.com/fwlink/?linkid=870924
Comment:
    For transit and transit-related purposes.</t>
      </text>
    </comment>
    <comment ref="L37" authorId="37" shapeId="0" xr:uid="{784627B9-CE77-4333-8D53-79E4DA8B4199}">
      <text>
        <t>[Threaded comment]
Your version of Excel allows you to read this threaded comment; however, any edits to it will get removed if the file is opened in a newer version of Excel. Learn more: https://go.microsoft.com/fwlink/?linkid=870924
Comment:
    Traffic operation improvements that are designed to reduce traffic congestion and to facilitate the flow of traffic, both people and vehicles, on existing systems, or to conserve motor fuels. Include automated toll collection equipment, road and bridge surveillance and control systems, etc</t>
      </text>
    </comment>
    <comment ref="L38" authorId="38" shapeId="0" xr:uid="{32341FBF-B1A3-4375-A8EE-4034E39C3CBB}">
      <text>
        <t>[Threaded comment]
Your version of Excel allows you to read this threaded comment; however, any edits to it will get removed if the file is opened in a newer version of Excel. Learn more: https://go.microsoft.com/fwlink/?linkid=870924
Comment:
    Administration for National Recreational Trails Projects, Commercial Vehicles, and other similar projects.</t>
      </text>
    </comment>
    <comment ref="L39" authorId="39" shapeId="0" xr:uid="{E2A8A580-0EA2-43BD-92EA-69CA6CFF979D}">
      <text>
        <t>[Threaded comment]
Your version of Excel allows you to read this threaded comment; however, any edits to it will get removed if the file is opened in a newer version of Excel. Learn more: https://go.microsoft.com/fwlink/?linkid=870924
Comment:
    For independent projects (not part of any other Federal-aid Highway project) to construct a facility to accommodate bicycle transportation and pedestrians.</t>
      </text>
    </comment>
    <comment ref="L40" authorId="40" shapeId="0" xr:uid="{812E5655-CD04-4094-9509-D76965EA904D}">
      <text>
        <t>[Threaded comment]
Your version of Excel allows you to read this threaded comment; however, any edits to it will get removed if the file is opened in a newer version of Excel. Learn more: https://go.microsoft.com/fwlink/?linkid=870924
Comment:
    For projects involving landscaping and other scenic beautification through planting and related work. This includes vegetation management to assure the sustain ability of landscape areas.</t>
      </text>
    </comment>
    <comment ref="L41" authorId="41" shapeId="0" xr:uid="{11A85E69-8A97-4789-A238-E2F1E90DDB02}">
      <text>
        <t>[Threaded comment]
Your version of Excel allows you to read this threaded comment; however, any edits to it will get removed if the file is opened in a newer version of Excel. Learn more: https://go.microsoft.com/fwlink/?linkid=870924
Comment:
    TAP/RTP</t>
      </text>
    </comment>
    <comment ref="L42" authorId="42" shapeId="0" xr:uid="{6E5CB671-2E96-48AE-8B82-446323EBCE81}">
      <text>
        <t>[Threaded comment]
Your version of Excel allows you to read this threaded comment; however, any edits to it will get removed if the file is opened in a newer version of Excel. Learn more: https://go.microsoft.com/fwlink/?linkid=870924
Comment:
    Training; Supportive Services; TRAC; On the Job Training</t>
      </text>
    </comment>
    <comment ref="L43" authorId="43" shapeId="0" xr:uid="{70760803-FE63-4A93-9F77-5FBC0EE77769}">
      <text>
        <t>[Threaded comment]
Your version of Excel allows you to read this threaded comment; however, any edits to it will get removed if the file is opened in a newer version of Excel. Learn more: https://go.microsoft.com/fwlink/?linkid=870924
Comment:
    Utilities</t>
      </text>
    </comment>
    <comment ref="L44" authorId="44" shapeId="0" xr:uid="{8C620D57-A95C-4484-A7CC-733104243522}">
      <text>
        <t>[Threaded comment]
Your version of Excel allows you to read this threaded comment; however, any edits to it will get removed if the file is opened in a newer version of Excel. Learn more: https://go.microsoft.com/fwlink/?linkid=870924
Comment:
    Miscellaneous work such as National Recreational Trails construction, noise barriers, etc.</t>
      </text>
    </comment>
    <comment ref="L45" authorId="45" shapeId="0" xr:uid="{F9653D2D-4745-4D4A-83CC-3EBE58D33BFE}">
      <text>
        <t>[Threaded comment]
Your version of Excel allows you to read this threaded comment; however, any edits to it will get removed if the file is opened in a newer version of Excel. Learn more: https://go.microsoft.com/fwlink/?linkid=870924
Comment:
    Interest payments and retirement of principal under an eligible bond issue (including capitalized interest) and any other cost incidental to the sale of an eligible bond issue (including issuance costs, insurance or other credit enhancement fees, and other bond-related costs as determined).</t>
      </text>
    </comment>
    <comment ref="L46" authorId="46" shapeId="0" xr:uid="{8FD8120A-9477-4107-9E8C-7CAB371B88B3}">
      <text>
        <t>[Threaded comment]
Your version of Excel allows you to read this threaded comment; however, any edits to it will get removed if the file is opened in a newer version of Excel. Learn more: https://go.microsoft.com/fwlink/?linkid=870924
Comment:
    Projects using the National Highway Freight Funds program and identified in the NMDOT Freight Plan.</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tc={25A94536-F3A0-4901-9A89-4892B2280E3D}</author>
    <author>tc={11A2613B-E9AA-46AF-A93B-7870C6B48404}</author>
    <author>tc={56924851-6171-4312-B8CD-DB9B291BA4CE}</author>
    <author>tc={A09158B2-3145-48FE-8FEB-B0B9279CB702}</author>
    <author>tc={58E9B3B7-5CFD-4E2A-A9F2-80368FD3DE66}</author>
    <author>tc={979E196E-DE36-4744-AEB0-3F62484C6550}</author>
    <author>tc={3163290F-A997-44F8-BB24-C45E140468A2}</author>
    <author>tc={7C4931E9-BC66-4CC6-8478-50A62B4D7C70}</author>
    <author>tc={1B5A9590-66F0-4789-8D4F-56BA64889CF1}</author>
    <author>tc={13DBCC09-5DAC-4016-891C-CEDAD57F7A8F}</author>
    <author>tc={3AF8D635-D92E-4BBB-BFA7-077920E0FF5E}</author>
    <author>tc={109C7784-557E-4ABA-A591-797ADE52F4A8}</author>
    <author>tc={5F25022B-109F-4E27-837F-333C59A2B42C}</author>
    <author>tc={AF1C9D9F-7FF4-4FAA-8A3B-127D95ED2C7F}</author>
    <author>tc={9F14F5E6-DA8B-4EBA-8DDC-8604ECF29AC8}</author>
    <author>tc={A0DE32B3-8979-4960-BF1F-0CE92E9CED5C}</author>
    <author>tc={C7C0D64C-780E-43FE-B4F1-9F996919BC59}</author>
    <author>tc={496FAB7E-91D6-48D5-AA0D-E8C6535081B6}</author>
    <author>tc={BAE95B23-2809-4888-909E-3860C6D83872}</author>
    <author>tc={5E98CF6C-9A39-4EB2-B00E-03980ED9CC2D}</author>
    <author>tc={6AFE177A-23EA-4A9E-8230-8D845F0CD380}</author>
    <author>tc={106713BD-D103-4E81-AFA0-6BABD927C89D}</author>
    <author>tc={D82F99DA-C67C-44D5-B081-08E0388ED3C6}</author>
    <author>tc={B6066FE7-B16D-4DD1-B5B0-2CB11671E05E}</author>
    <author>tc={3AB4ECBD-72C9-4BF5-A932-A9278D4A926E}</author>
    <author>tc={F7ECE199-0906-4B96-8578-51AB5A6D9898}</author>
    <author>tc={78D44455-530D-41FB-AF92-A44EE634D0C8}</author>
    <author>tc={2F42EA15-805A-4322-8D81-6E94F4D0E0E4}</author>
    <author>tc={E3FE3F00-B056-4B72-BAF9-56B9E2FE1AD2}</author>
    <author>tc={59F11131-5011-4943-95BA-7C1B265592A6}</author>
    <author>tc={251A3BDC-6050-435B-AA29-A83AFDFFDEE9}</author>
    <author>tc={492E431E-FD8F-48A6-B0D6-4099C470BF50}</author>
    <author>tc={73046839-4B65-4577-AC9C-F08C4786E9E7}</author>
    <author>tc={7F8DC267-26AA-45E9-B3EC-15A7BD85D210}</author>
    <author>tc={0338F7E1-8075-4A01-A27F-2BE320BCC8E9}</author>
    <author>tc={309212DB-B7AC-4C38-A090-A05D21BB26AA}</author>
    <author>tc={5D5576C6-D06A-4C3E-9298-732DB52DC25D}</author>
    <author>tc={D73BBD39-6D14-4DE2-9E6A-1E7061D887B3}</author>
    <author>tc={727491B1-001F-49FF-9D3A-7547CD0EBAB8}</author>
    <author>tc={2D8A67B6-7FF9-4DD7-B1AE-7A7C27ACF6B2}</author>
    <author>tc={60B2DCB9-F0A0-49EC-94C9-EF1EC21F8914}</author>
    <author>tc={BD36FA09-38D4-4DC5-B013-8504151D5B44}</author>
    <author>tc={BF9F52B4-5665-483D-8FF6-6EABC7259FFD}</author>
    <author>tc={A394A996-549C-486F-9795-62C3252A20AC}</author>
    <author>tc={CDF8FA19-B2DE-4523-AAB8-4FAE2CFAEE8E}</author>
    <author>tc={D3D10D08-F541-48B6-8FDB-1B714790B035}</author>
    <author>tc={0BCD5BD6-25D4-447F-9AE3-B35286BD3DD2}</author>
  </authors>
  <commentList>
    <comment ref="G7" authorId="0" shapeId="0" xr:uid="{25A94536-F3A0-4901-9A89-4892B2280E3D}">
      <text>
        <t>[Threaded comment]
Your version of Excel allows you to read this threaded comment; however, any edits to it will get removed if the file is opened in a newer version of Excel. Learn more: https://go.microsoft.com/fwlink/?linkid=870924
Comment:
    Highest class of Arterials; abutting land uses are NOT directly served by them; also have higher speed limits, higher vehicle miles traveled (VMT), and more travel lanes (than Minor Arterials), which results in more mobility; are used for statewide travel, and typically represents the lowest percentage of mileage of the state’s roadway network.</t>
      </text>
    </comment>
    <comment ref="L7" authorId="1" shapeId="0" xr:uid="{11A2613B-E9AA-46AF-A93B-7870C6B48404}">
      <text>
        <t>[Threaded comment]
Your version of Excel allows you to read this threaded comment; however, any edits to it will get removed if the file is opened in a newer version of Excel. Learn more: https://go.microsoft.com/fwlink/?linkid=870924
Comment:
    Construction of a new roadway that will not replace an existing roadway. A new roadway will provide: (1) a roadway where none existed or (2) an additional and alternate roadway to an existing roadway that will remain open and continue to serve through traffic.</t>
      </text>
    </comment>
    <comment ref="W7" authorId="2" shapeId="0" xr:uid="{56924851-6171-4312-B8CD-DB9B291BA4CE}">
      <text>
        <t>[Threaded comment]
Your version of Excel allows you to read this threaded comment; however, any edits to it will get removed if the file is opened in a newer version of Excel. Learn more: https://go.microsoft.com/fwlink/?linkid=870924
Comment:
    Operate with Transparency and Accountability</t>
      </text>
    </comment>
    <comment ref="G8" authorId="3" shapeId="0" xr:uid="{A09158B2-3145-48FE-8FEB-B0B9279CB702}">
      <text>
        <t>[Threaded comment]
Your version of Excel allows you to read this threaded comment; however, any edits to it will get removed if the file is opened in a newer version of Excel. Learn more: https://go.microsoft.com/fwlink/?linkid=870924
Comment:
    Other Freeways and Expressways – Very similar to Interstates, with travel lanes separated by some type of physical barrier, abutting land uses NOT directly served by them; also have higher speed limits, high VMT, and more travel lanes (than Minor Arterials).</t>
      </text>
    </comment>
    <comment ref="L8" authorId="4" shapeId="0" xr:uid="{58E9B3B7-5CFD-4E2A-A9F2-80368FD3DE66}">
      <text>
        <t>[Threaded comment]
Your version of Excel allows you to read this threaded comment; however, any edits to it will get removed if the file is opened in a newer version of Excel. Learn more: https://go.microsoft.com/fwlink/?linkid=870924
Comment:
    Construction on approximate alignment of an existing route where the old pavement structure is substantially removed and replaced. Such reconstruction includes widening to provide continuous additional through-lane(s), adding or revising interchanges, or replacing other highway elements such as a grade separation to replace an existing grade intersection. Also included, where necessary, are other incidental improvements such as drainage and shoulder improvements.</t>
      </text>
    </comment>
    <comment ref="W8" authorId="5" shapeId="0" xr:uid="{979E196E-DE36-4744-AEB0-3F62484C6550}">
      <text>
        <t>[Threaded comment]
Your version of Excel allows you to read this threaded comment; however, any edits to it will get removed if the file is opened in a newer version of Excel. Learn more: https://go.microsoft.com/fwlink/?linkid=870924
Comment:
    Improve Safety for All System Users</t>
      </text>
    </comment>
    <comment ref="G9" authorId="6" shapeId="0" xr:uid="{3163290F-A997-44F8-BB24-C45E140468A2}">
      <text>
        <t>[Threaded comment]
Your version of Excel allows you to read this threaded comment; however, any edits to it will get removed if the file is opened in a newer version of Excel. Learn more: https://go.microsoft.com/fwlink/?linkid=870924
Comment:
    Serves major centers of Metropolitan Areas and provides a high degree of mobility; abutting land uses may be directly served by them.</t>
      </text>
    </comment>
    <comment ref="L9" authorId="7" shapeId="0" xr:uid="{7C4931E9-BC66-4CC6-8478-50A62B4D7C70}">
      <text>
        <t>[Threaded comment]
Your version of Excel allows you to read this threaded comment; however, any edits to it will get removed if the file is opened in a newer version of Excel. Learn more: https://go.microsoft.com/fwlink/?linkid=870924
Comment:
    Widening the lanes and/or shoulders of an existing roadway without adding through lanes. This may include reconstructing the existing pavement and other incidental improvements such as shoulder and drainage improvements</t>
      </text>
    </comment>
    <comment ref="W9" authorId="8" shapeId="0" xr:uid="{1B5A9590-66F0-4789-8D4F-56BA64889CF1}">
      <text>
        <t>[Threaded comment]
Your version of Excel allows you to read this threaded comment; however, any edits to it will get removed if the file is opened in a newer version of Excel. Learn more: https://go.microsoft.com/fwlink/?linkid=870924
Comment:
    Preserve and Maintain Our Transportation Assets for the Long-Term</t>
      </text>
    </comment>
    <comment ref="G10" authorId="9" shapeId="0" xr:uid="{13DBCC09-5DAC-4016-891C-CEDAD57F7A8F}">
      <text>
        <t>[Threaded comment]
Your version of Excel allows you to read this threaded comment; however, any edits to it will get removed if the file is opened in a newer version of Excel. Learn more: https://go.microsoft.com/fwlink/?linkid=870924
Comment:
    Used for trips of moderate length, and offer connectivity to the higher Arterial system (Principal Arterials). These roads may carry local bus routes. They offer less mobility (than Principal Arterials), but more accessibility.</t>
      </text>
    </comment>
    <comment ref="L10" authorId="10" shapeId="0" xr:uid="{3AF8D635-D92E-4BBB-BFA7-077920E0FF5E}">
      <text>
        <t>[Threaded comment]
Your version of Excel allows you to read this threaded comment; however, any edits to it will get removed if the file is opened in a newer version of Excel. Learn more: https://go.microsoft.com/fwlink/?linkid=870924
Comment:
    Widening the lanes and/or shoulders of an existing roadway without adding through lanes. This may include reconstructing the existing pavement and other incidental improvements such as shoulder and drainage improvements</t>
      </text>
    </comment>
    <comment ref="W10" authorId="11" shapeId="0" xr:uid="{109C7784-557E-4ABA-A591-797ADE52F4A8}">
      <text>
        <t>[Threaded comment]
Your version of Excel allows you to read this threaded comment; however, any edits to it will get removed if the file is opened in a newer version of Excel. Learn more: https://go.microsoft.com/fwlink/?linkid=870924
Comment:
    Provide Multimodal Access &amp; Connectivity for Community Prosperity</t>
      </text>
    </comment>
    <comment ref="G11" authorId="12" shapeId="0" xr:uid="{5F25022B-109F-4E27-837F-333C59A2B42C}">
      <text>
        <t>[Threaded comment]
Your version of Excel allows you to read this threaded comment; however, any edits to it will get removed if the file is opened in a newer version of Excel. Learn more: https://go.microsoft.com/fwlink/?linkid=870924
Comment:
    Longer in length than Minor Collectors, connects larger traffic generators to the Arterial network; also have lower connecting driveway densities, higher speed limits, higher VMT, more travel lanes, and are spaced at greater intervals (than Minor Collectors); Major Collector mileage is less than Minor Collector mileage.</t>
      </text>
    </comment>
    <comment ref="L11" authorId="13" shapeId="0" xr:uid="{AF1C9D9F-7FF4-4FAA-8A3B-127D95ED2C7F}">
      <text>
        <t>[Threaded comment]
Your version of Excel allows you to read this threaded comment; however, any edits to it will get removed if the file is opened in a newer version of Excel. Learn more: https://go.microsoft.com/fwlink/?linkid=870924
Comment:
    Placement of additional surface material over the existing roadway to improve serviceability or to provide additional strength. There may be some upgrading of unsafe features and other incidental work in conjunction with resurfacing. Where surfacing is constructed by a separate project as a final stage of construction, the type of improvement should be the same as that of the preceding stage B new route, relocation, reconstruction, minor widening, etc.</t>
      </text>
    </comment>
    <comment ref="W11" authorId="14" shapeId="0" xr:uid="{9F14F5E6-DA8B-4EBA-8DDC-8604ECF29AC8}">
      <text>
        <t>[Threaded comment]
Your version of Excel allows you to read this threaded comment; however, any edits to it will get removed if the file is opened in a newer version of Excel. Learn more: https://go.microsoft.com/fwlink/?linkid=870924
Comment:
    Deliver Programs that Respect New Mexico's Cultures, Environment, History, Health &amp; Quality of Life</t>
      </text>
    </comment>
    <comment ref="G12" authorId="15" shapeId="0" xr:uid="{A0DE32B3-8979-4960-BF1F-0CE92E9CED5C}">
      <text>
        <t>[Threaded comment]
Your version of Excel allows you to read this threaded comment; however, any edits to it will get removed if the file is opened in a newer version of Excel. Learn more: https://go.microsoft.com/fwlink/?linkid=870924
Comment:
    Lower speed limits, located in under-served and clustered residential areas; have more connecting driveways, lower VMT than Major Collectors, fewer travel lanes, and are spaced at closer intervals than Major Collectors and includes more mileage than Major Collectors.</t>
      </text>
    </comment>
    <comment ref="L12" authorId="16" shapeId="0" xr:uid="{C7C0D64C-780E-43FE-B4F1-9F996919BC59}">
      <text>
        <t>[Threaded comment]
Your version of Excel allows you to read this threaded comment; however, any edits to it will get removed if the file is opened in a newer version of Excel. Learn more: https://go.microsoft.com/fwlink/?linkid=870924
Comment:
    F4A, F4B, F4C, Hot In-place Recycling, F4D, F4E, F4F, R4A, R4B, R4C</t>
      </text>
    </comment>
    <comment ref="G13" authorId="17" shapeId="0" xr:uid="{496FAB7E-91D6-48D5-AA0D-E8C6535081B6}">
      <text>
        <t>[Threaded comment]
Your version of Excel allows you to read this threaded comment; however, any edits to it will get removed if the file is opened in a newer version of Excel. Learn more: https://go.microsoft.com/fwlink/?linkid=870924
Comment:
    Account for the highest percentage of all roadways in terms of mileage. Local roads carry no through traffic movement and are used to provide access to adjacent land. [Local roads are not represented on this map as part of the roadway overlay for faster map load-time, but some additional roads are included in the base map, particularly when you zoom into the community level.]</t>
      </text>
    </comment>
    <comment ref="L13" authorId="18" shapeId="0" xr:uid="{BAE95B23-2809-4888-909E-3860C6D83872}">
      <text>
        <t xml:space="preserve">[Threaded comment]
Your version of Excel allows you to read this threaded comment; however, any edits to it will get removed if the file is opened in a newer version of Excel. Learn more: https://go.microsoft.com/fwlink/?linkid=870924
Comment:
    F6A, F6B, F6C, F6D, F6E, F6F, F6H, F6I, F6G, R6A, R6B, R6C, R6D
</t>
      </text>
    </comment>
    <comment ref="L14" authorId="19" shapeId="0" xr:uid="{5E98CF6C-9A39-4EB2-B00E-03980ED9CC2D}">
      <text>
        <t>[Threaded comment]
Your version of Excel allows you to read this threaded comment; however, any edits to it will get removed if the file is opened in a newer version of Excel. Learn more: https://go.microsoft.com/fwlink/?linkid=870924
Comment:
    F3A - Scrub Seal, F3B - Chip Seal, F3C - Slurry Seal, F3D - Cape Seal, F3E - ROGFC/OGFC, F3F - Microsurfacing, F3G - Plant Mix Wearing Course overlay or NovaChip Overlay, R3A - Diamond Grinding, R3B - Diamond Grooving</t>
      </text>
    </comment>
    <comment ref="L15" authorId="20" shapeId="0" xr:uid="{6AFE177A-23EA-4A9E-8230-8D845F0CD380}">
      <text>
        <t>[Threaded comment]
Your version of Excel allows you to read this threaded comment; however, any edits to it will get removed if the file is opened in a newer version of Excel. Learn more: https://go.microsoft.com/fwlink/?linkid=870924
Comment:
    F5A, F5B, F5C, F5D, F5E, F5F, R5A, R5B, R5C</t>
      </text>
    </comment>
    <comment ref="L16" authorId="21" shapeId="0" xr:uid="{106713BD-D103-4E81-AFA0-6BABD927C89D}">
      <text>
        <t>[Threaded comment]
Your version of Excel allows you to read this threaded comment; however, any edits to it will get removed if the file is opened in a newer version of Excel. Learn more: https://go.microsoft.com/fwlink/?linkid=870924
Comment:
    F1A - Crack Seal, F1B - Fog Seal, R1 - Joint and Crack Seal</t>
      </text>
    </comment>
    <comment ref="L17" authorId="22" shapeId="0" xr:uid="{D82F99DA-C67C-44D5-B081-08E0388ED3C6}">
      <text>
        <t>[Threaded comment]
Your version of Excel allows you to read this threaded comment; however, any edits to it will get removed if the file is opened in a newer version of Excel. Learn more: https://go.microsoft.com/fwlink/?linkid=870924
Comment:
    See Figure D for specific pavement treatment categories.</t>
      </text>
    </comment>
    <comment ref="L18" authorId="23" shapeId="0" xr:uid="{B6066FE7-B16D-4DD1-B5B0-2CB11671E05E}">
      <text>
        <t>[Threaded comment]
Your version of Excel allows you to read this threaded comment; however, any edits to it will get removed if the file is opened in a newer version of Excel. Learn more: https://go.microsoft.com/fwlink/?linkid=870924
Comment:
    R7A - Rubblizing (PCCP), R7B - Reconstruction</t>
      </text>
    </comment>
    <comment ref="L19" authorId="24" shapeId="0" xr:uid="{3AB4ECBD-72C9-4BF5-A932-A9278D4A926E}">
      <text>
        <t>[Threaded comment]
Your version of Excel allows you to read this threaded comment; however, any edits to it will get removed if the file is opened in a newer version of Excel. Learn more: https://go.microsoft.com/fwlink/?linkid=870924
Comment:
    Construction of a new bridge that does not replace or relocate an existing bridge.</t>
      </text>
    </comment>
    <comment ref="L20" authorId="25" shapeId="0" xr:uid="{F7ECE199-0906-4B96-8578-51AB5A6D9898}">
      <text>
        <t>[Threaded comment]
Your version of Excel allows you to read this threaded comment; however, any edits to it will get removed if the file is opened in a newer version of Excel. Learn more: https://go.microsoft.com/fwlink/?linkid=870924
Comment:
    Total replacement of a structurally inadequate or functionally obsolete bridge with a new structure constructed with additional lanes in the same general traffic corridor to current geometric construction standards. Incidental roadway approach work is included. The use of this code requires the reporting of the National Bridge Inventory (NBI) structure number in the data field identified Bridge Numbers.</t>
      </text>
    </comment>
    <comment ref="L21" authorId="26" shapeId="0" xr:uid="{78D44455-530D-41FB-AF92-A44EE634D0C8}">
      <text>
        <t>[Threaded comment]
Your version of Excel allows you to read this threaded comment; however, any edits to it will get removed if the file is opened in a newer version of Excel. Learn more: https://go.microsoft.com/fwlink/?linkid=870924
Comment:
    Total replacement of a structurally-inadequate or functionally-obsolete bridge with a new structure without adding lanes constructed in the same general traffic corridor to current geometric construction standards. A bridge removed and replaced with a lesser facility is considered a bridge replacement. Incidental roadway approach work is included. The use of this code requires the reporting of the National Bridge Inventory (NBI) structure number in the data field identified Bridge Numbers.</t>
      </text>
    </comment>
    <comment ref="L22" authorId="27" shapeId="0" xr:uid="{2F42EA15-805A-4322-8D81-6E94F4D0E0E4}">
      <text>
        <t>[Threaded comment]
Your version of Excel allows you to read this threaded comment; however, any edits to it will get removed if the file is opened in a newer version of Excel. Learn more: https://go.microsoft.com/fwlink/?linkid=870924
Comment:
    For the major work required to restore structural integrity of a bridge as well as work necessary to correct major safety defects. Bridge deck replacement (both partial and complete) and widening of bridges without adding through lanes to specified standards are included. Work required correcting minor structure and safety defects or deficiencies, such as deck patching, resurfacing, protective systems, upgrading railings, curbs, or other preventative maintenance items are included. If HBRRP funds are involved, the use of this code requires the reporting of the National Bridge Inventory (NBI) structure number in the data field identified Bridge Numbers.</t>
      </text>
    </comment>
    <comment ref="L23" authorId="28" shapeId="0" xr:uid="{E3FE3F00-B056-4B72-BAF9-56B9E2FE1AD2}">
      <text>
        <t>[Threaded comment]
Your version of Excel allows you to read this threaded comment; however, any edits to it will get removed if the file is opened in a newer version of Excel. Learn more: https://go.microsoft.com/fwlink/?linkid=870924
Comment:
    Activities that prevent, delay, or reduce deterioration of bridges or bridge elements, restore the function of existing bridges, keep bridges in good condition and extend their life.</t>
      </text>
    </comment>
    <comment ref="L24" authorId="29" shapeId="0" xr:uid="{59F11131-5011-4943-95BA-7C1B265592A6}">
      <text>
        <t>[Threaded comment]
Your version of Excel allows you to read this threaded comment; however, any edits to it will get removed if the file is opened in a newer version of Excel. Learn more: https://go.microsoft.com/fwlink/?linkid=870924
Comment:
    For the preparation of plans, specifications, and estimates (PS&amp;E), traffic, and related studies including field inspections, surveys, material testing, and borings.</t>
      </text>
    </comment>
    <comment ref="L25" authorId="30" shapeId="0" xr:uid="{251A3BDC-6050-435B-AA29-A83AFDFFDEE9}">
      <text>
        <t>[Threaded comment]
Your version of Excel allows you to read this threaded comment; however, any edits to it will get removed if the file is opened in a newer version of Excel. Learn more: https://go.microsoft.com/fwlink/?linkid=870924
Comment:
    For purchase of land, improvement and easements, in addition to the cost of moving and relocating buildings, businesses, and persons.</t>
      </text>
    </comment>
    <comment ref="L26" authorId="31" shapeId="0" xr:uid="{492E431E-FD8F-48A6-B0D6-4099C470BF50}">
      <text>
        <t>[Threaded comment]
Your version of Excel allows you to read this threaded comment; however, any edits to it will get removed if the file is opened in a newer version of Excel. Learn more: https://go.microsoft.com/fwlink/?linkid=870924
Comment:
    For Planning related purposes.</t>
      </text>
    </comment>
    <comment ref="L28" authorId="32" shapeId="0" xr:uid="{73046839-4B65-4577-AC9C-F08C4786E9E7}">
      <text>
        <t>[Threaded comment]
Your version of Excel allows you to read this threaded comment; however, any edits to it will get removed if the file is opened in a newer version of Excel. Learn more: https://go.microsoft.com/fwlink/?linkid=870924
Comment:
    For Research related purposes</t>
      </text>
    </comment>
    <comment ref="L29" authorId="33" shapeId="0" xr:uid="{7F8DC267-26AA-45E9-B3EC-15A7BD85D210}">
      <text>
        <t>[Threaded comment]
Your version of Excel allows you to read this threaded comment; however, any edits to it will get removed if the file is opened in a newer version of Excel. Learn more: https://go.microsoft.com/fwlink/?linkid=870924
Comment:
    For improvements that do not provide any increase in the level of service, in the condition of the facility or in safety features. Typical improvements that fall in this category would be noise barriers, beautification, and other environmentally related features not built as a part of any other improvement type. If environmental mitigation is needed as the result of a bridge project and it is confined to the reasonable touchdown and the bridge itself, then this is allowable with HBRRP Funds. Outside the reasonable touchdown would not be considered eligible.</t>
      </text>
    </comment>
    <comment ref="L30" authorId="34" shapeId="0" xr:uid="{0338F7E1-8075-4A01-A27F-2BE320BCC8E9}">
      <text>
        <t>[Threaded comment]
Your version of Excel allows you to read this threaded comment; however, any edits to it will get removed if the file is opened in a newer version of Excel. Learn more: https://go.microsoft.com/fwlink/?linkid=870924
Comment:
    For projects or a significant portion of a project that provides features or devices to enhance safety. For example, expenditures on projects designed to improve the safety of at-grade railroad crossings or for the construction of facilities dedicated to the enforcement of vehicle weight regulations.</t>
      </text>
    </comment>
    <comment ref="L31" authorId="35" shapeId="0" xr:uid="{309212DB-B7AC-4C38-A090-A05D21BB26AA}">
      <text>
        <t>[Threaded comment]
Your version of Excel allows you to read this threaded comment; however, any edits to it will get removed if the file is opened in a newer version of Excel. Learn more: https://go.microsoft.com/fwlink/?linkid=870924
Comment:
    Improvements to crossing warning Protective Devices such as signs, markings, and cross bucks; flashing light additions/improvements; and improvement to track circuitry.</t>
      </text>
    </comment>
    <comment ref="L32" authorId="36" shapeId="0" xr:uid="{5D5576C6-D06A-4C3E-9298-732DB52DC25D}">
      <text>
        <t>[Threaded comment]
Your version of Excel allows you to read this threaded comment; however, any edits to it will get removed if the file is opened in a newer version of Excel. Learn more: https://go.microsoft.com/fwlink/?linkid=870924
Comment:
    For transit and transit-related purposes.</t>
      </text>
    </comment>
    <comment ref="L33" authorId="37" shapeId="0" xr:uid="{D73BBD39-6D14-4DE2-9E6A-1E7061D887B3}">
      <text>
        <t>[Threaded comment]
Your version of Excel allows you to read this threaded comment; however, any edits to it will get removed if the file is opened in a newer version of Excel. Learn more: https://go.microsoft.com/fwlink/?linkid=870924
Comment:
    Traffic operation improvements that are designed to reduce traffic congestion and to facilitate the flow of traffic, both people and vehicles, on existing systems, or to conserve motor fuels. Include automated toll collection equipment, road and bridge surveillance and control systems, etc</t>
      </text>
    </comment>
    <comment ref="L34" authorId="38" shapeId="0" xr:uid="{727491B1-001F-49FF-9D3A-7547CD0EBAB8}">
      <text>
        <t>[Threaded comment]
Your version of Excel allows you to read this threaded comment; however, any edits to it will get removed if the file is opened in a newer version of Excel. Learn more: https://go.microsoft.com/fwlink/?linkid=870924
Comment:
    Administration for National Recreational Trails Projects, Commercial Vehicles, and other similar projects.</t>
      </text>
    </comment>
    <comment ref="L35" authorId="39" shapeId="0" xr:uid="{2D8A67B6-7FF9-4DD7-B1AE-7A7C27ACF6B2}">
      <text>
        <t>[Threaded comment]
Your version of Excel allows you to read this threaded comment; however, any edits to it will get removed if the file is opened in a newer version of Excel. Learn more: https://go.microsoft.com/fwlink/?linkid=870924
Comment:
    For independent projects (not part of any other Federal-aid Highway project) to construct a facility to accommodate bicycle transportation and pedestrians.</t>
      </text>
    </comment>
    <comment ref="L36" authorId="40" shapeId="0" xr:uid="{60B2DCB9-F0A0-49EC-94C9-EF1EC21F8914}">
      <text>
        <t>[Threaded comment]
Your version of Excel allows you to read this threaded comment; however, any edits to it will get removed if the file is opened in a newer version of Excel. Learn more: https://go.microsoft.com/fwlink/?linkid=870924
Comment:
    For projects involving landscaping and other scenic beautification through planting and related work. This includes vegetation management to assure the sustain ability of landscape areas.</t>
      </text>
    </comment>
    <comment ref="L37" authorId="41" shapeId="0" xr:uid="{BD36FA09-38D4-4DC5-B013-8504151D5B44}">
      <text>
        <t>[Threaded comment]
Your version of Excel allows you to read this threaded comment; however, any edits to it will get removed if the file is opened in a newer version of Excel. Learn more: https://go.microsoft.com/fwlink/?linkid=870924
Comment:
    TAP/RTP</t>
      </text>
    </comment>
    <comment ref="L38" authorId="42" shapeId="0" xr:uid="{BF9F52B4-5665-483D-8FF6-6EABC7259FFD}">
      <text>
        <t>[Threaded comment]
Your version of Excel allows you to read this threaded comment; however, any edits to it will get removed if the file is opened in a newer version of Excel. Learn more: https://go.microsoft.com/fwlink/?linkid=870924
Comment:
    Training; Supportive Services; TRAC; On the Job Training</t>
      </text>
    </comment>
    <comment ref="L39" authorId="43" shapeId="0" xr:uid="{A394A996-549C-486F-9795-62C3252A20AC}">
      <text>
        <t>[Threaded comment]
Your version of Excel allows you to read this threaded comment; however, any edits to it will get removed if the file is opened in a newer version of Excel. Learn more: https://go.microsoft.com/fwlink/?linkid=870924
Comment:
    Utilities</t>
      </text>
    </comment>
    <comment ref="L40" authorId="44" shapeId="0" xr:uid="{CDF8FA19-B2DE-4523-AAB8-4FAE2CFAEE8E}">
      <text>
        <t>[Threaded comment]
Your version of Excel allows you to read this threaded comment; however, any edits to it will get removed if the file is opened in a newer version of Excel. Learn more: https://go.microsoft.com/fwlink/?linkid=870924
Comment:
    Miscellaneous work such as National Recreational Trails construction, noise barriers, etc.</t>
      </text>
    </comment>
    <comment ref="L41" authorId="45" shapeId="0" xr:uid="{D3D10D08-F541-48B6-8FDB-1B714790B035}">
      <text>
        <t>[Threaded comment]
Your version of Excel allows you to read this threaded comment; however, any edits to it will get removed if the file is opened in a newer version of Excel. Learn more: https://go.microsoft.com/fwlink/?linkid=870924
Comment:
    Interest payments and retirement of principal under an eligible bond issue (including capitalized interest) and any other cost incidental to the sale of an eligible bond issue (including issuance costs, insurance or other credit enhancement fees, and other bond-related costs as determined).</t>
      </text>
    </comment>
    <comment ref="L42" authorId="46" shapeId="0" xr:uid="{0BCD5BD6-25D4-447F-9AE3-B35286BD3DD2}">
      <text>
        <t>[Threaded comment]
Your version of Excel allows you to read this threaded comment; however, any edits to it will get removed if the file is opened in a newer version of Excel. Learn more: https://go.microsoft.com/fwlink/?linkid=870924
Comment:
    Projects using the National Highway Freight Funds program and identified in the NMDOT Freight Plan.</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tc={212AA0B1-E998-46D0-B4D6-8D5DD3830F37}</author>
    <author>tc={A5C93673-7B07-41AD-A995-FD3F36A2C596}</author>
    <author>tc={3D38F40D-C307-4DDA-91AD-A9177D046BDB}</author>
    <author>tc={C9751B83-6B4A-4D6F-BEC7-D3FC21F62B6E}</author>
    <author>tc={FA9BDC55-088F-40E3-9DCB-A248BD23C49E}</author>
    <author>tc={CEFBB1F9-B8B4-4FB0-BCE8-84CA7FF1DAC3}</author>
    <author>tc={93AEC2BF-EC69-44DA-9551-A7BB034EA25B}</author>
    <author>tc={A067A1F5-38FE-4D03-BA24-95912BA5848C}</author>
    <author>tc={FB899615-6434-4A1A-84A3-D29684D81F46}</author>
    <author>tc={DBFAA3AF-CBB3-4280-8A05-94FA3955CD80}</author>
    <author>tc={61371952-69FF-4C14-A842-4A04460204C2}</author>
    <author>tc={D0F413CA-8122-47F5-ACC4-A8F3DB0570F4}</author>
    <author>tc={192620A6-1643-4AB8-967D-EEBF3D3A8476}</author>
    <author>tc={CB0A8372-16F0-4644-A681-69C0F4D4CA62}</author>
    <author>tc={BAE80025-D46C-4E9C-B1C1-557E6258CF4E}</author>
    <author>tc={8C5EF687-1BA3-4508-8B2B-1CC80CF19176}</author>
    <author>tc={09B5FEDC-D6C9-4B25-BC4B-1534A27C9C1A}</author>
    <author>tc={EF835CFD-6D86-443A-96CC-3DA9241F23FA}</author>
    <author>tc={131F478B-5925-4F75-9E22-4BC7BDA83462}</author>
    <author>tc={7B0BDCD3-AC3D-4149-8441-C65D9C38F153}</author>
    <author>tc={055F41EC-DAA1-4D90-9405-EA9FC492F9B3}</author>
    <author>tc={1B9A7F31-2237-4C48-BDA3-05D7ED5A9527}</author>
    <author>tc={3E8CF2A2-E48F-41BB-9B9B-2FF4C594FF24}</author>
    <author>tc={64E2614C-4D3C-4F12-8C73-58EFE0703702}</author>
    <author>tc={3CAD1419-CBDE-467B-9A3B-3B7945FF0BF9}</author>
    <author>tc={89506DB1-45D2-45BC-9F2E-4CA723B72686}</author>
    <author>tc={1C2DDC53-D23F-4447-B64C-1CB5E19ACE16}</author>
    <author>tc={3AA1D850-BB98-41FF-A674-6AED5D8A0E90}</author>
    <author>tc={4D5878CE-A757-48AE-B714-C96D0588AF08}</author>
    <author>tc={6F49C4B8-F3FE-439A-A825-B3B83D6470B5}</author>
    <author>tc={BFB0D7E8-31D8-4874-AE23-9978E9142A40}</author>
    <author>tc={079DF8C7-E092-46EF-ADA9-B39965B195EA}</author>
    <author>tc={482ECEA9-FA94-4E1E-9C39-16FFF30E49DD}</author>
    <author>tc={D13C5728-A663-4318-BCF9-EF7AC39CE47C}</author>
    <author>tc={D07F3EFC-155F-49A8-8E31-E96EE95756BD}</author>
    <author>tc={262A17C3-8EB9-4C9B-8A7E-C9DAF4DEB238}</author>
    <author>tc={1FCFFEB8-E29A-433B-894F-9851BC415FB9}</author>
    <author>tc={98CE5722-205A-4D1C-93E9-8336BE4517BA}</author>
    <author>tc={E86CA464-707E-40BD-B057-2B9DF1CAE135}</author>
    <author>tc={CADFC8D6-1679-4CA2-8096-A7BF1B9F8B05}</author>
    <author>tc={6E0CED29-9DAD-4754-B43B-13086E8D0D49}</author>
    <author>tc={E93C391E-A957-4FF5-85EB-C50D4783D695}</author>
    <author>tc={BC3AE8CE-1779-4034-9575-3F4162E5DEBA}</author>
    <author>tc={E244EDA9-15D2-44B8-887F-F19A774838B0}</author>
    <author>tc={A837E744-7D2D-4D53-B224-984D274B469B}</author>
    <author>tc={5567F5F8-7884-4A53-AED2-375061226DC5}</author>
    <author>tc={3EA63781-BBAE-4981-BFA7-274276520DCF}</author>
  </authors>
  <commentList>
    <comment ref="G8" authorId="0" shapeId="0" xr:uid="{212AA0B1-E998-46D0-B4D6-8D5DD3830F37}">
      <text>
        <t>[Threaded comment]
Your version of Excel allows you to read this threaded comment; however, any edits to it will get removed if the file is opened in a newer version of Excel. Learn more: https://go.microsoft.com/fwlink/?linkid=870924
Comment:
    Highest class of Arterials; abutting land uses are NOT directly served by them; also have higher speed limits, higher vehicle miles traveled (VMT), and more travel lanes (than Minor Arterials), which results in more mobility; are used for statewide travel, and typically represents the lowest percentage of mileage of the state’s roadway network.</t>
      </text>
    </comment>
    <comment ref="L8" authorId="1" shapeId="0" xr:uid="{A5C93673-7B07-41AD-A995-FD3F36A2C596}">
      <text>
        <t>[Threaded comment]
Your version of Excel allows you to read this threaded comment; however, any edits to it will get removed if the file is opened in a newer version of Excel. Learn more: https://go.microsoft.com/fwlink/?linkid=870924
Comment:
    Construction of a new roadway that will not replace an existing roadway. A new roadway will provide: (1) a roadway where none existed or (2) an additional and alternate roadway to an existing roadway that will remain open and continue to serve through traffic.</t>
      </text>
    </comment>
    <comment ref="W8" authorId="2" shapeId="0" xr:uid="{3D38F40D-C307-4DDA-91AD-A9177D046BDB}">
      <text>
        <t>[Threaded comment]
Your version of Excel allows you to read this threaded comment; however, any edits to it will get removed if the file is opened in a newer version of Excel. Learn more: https://go.microsoft.com/fwlink/?linkid=870924
Comment:
    Operate with Transparency and Accountability</t>
      </text>
    </comment>
    <comment ref="G9" authorId="3" shapeId="0" xr:uid="{C9751B83-6B4A-4D6F-BEC7-D3FC21F62B6E}">
      <text>
        <t>[Threaded comment]
Your version of Excel allows you to read this threaded comment; however, any edits to it will get removed if the file is opened in a newer version of Excel. Learn more: https://go.microsoft.com/fwlink/?linkid=870924
Comment:
    Other Freeways and Expressways – Very similar to Interstates, with travel lanes separated by some type of physical barrier, abutting land uses NOT directly served by them; also have higher speed limits, high VMT, and more travel lanes (than Minor Arterials).</t>
      </text>
    </comment>
    <comment ref="L9" authorId="4" shapeId="0" xr:uid="{FA9BDC55-088F-40E3-9DCB-A248BD23C49E}">
      <text>
        <t>[Threaded comment]
Your version of Excel allows you to read this threaded comment; however, any edits to it will get removed if the file is opened in a newer version of Excel. Learn more: https://go.microsoft.com/fwlink/?linkid=870924
Comment:
    Construction on approximate alignment of an existing route where the old pavement structure is substantially removed and replaced. Such reconstruction includes widening to provide continuous additional through-lane(s), adding or revising interchanges, or replacing other highway elements such as a grade separation to replace an existing grade intersection. Also included, where necessary, are other incidental improvements such as drainage and shoulder improvements.</t>
      </text>
    </comment>
    <comment ref="W9" authorId="5" shapeId="0" xr:uid="{CEFBB1F9-B8B4-4FB0-BCE8-84CA7FF1DAC3}">
      <text>
        <t>[Threaded comment]
Your version of Excel allows you to read this threaded comment; however, any edits to it will get removed if the file is opened in a newer version of Excel. Learn more: https://go.microsoft.com/fwlink/?linkid=870924
Comment:
    Improve Safety for All System Users</t>
      </text>
    </comment>
    <comment ref="G10" authorId="6" shapeId="0" xr:uid="{93AEC2BF-EC69-44DA-9551-A7BB034EA25B}">
      <text>
        <t>[Threaded comment]
Your version of Excel allows you to read this threaded comment; however, any edits to it will get removed if the file is opened in a newer version of Excel. Learn more: https://go.microsoft.com/fwlink/?linkid=870924
Comment:
    Serves major centers of Metropolitan Areas and provides a high degree of mobility; abutting land uses may be directly served by them.</t>
      </text>
    </comment>
    <comment ref="L10" authorId="7" shapeId="0" xr:uid="{A067A1F5-38FE-4D03-BA24-95912BA5848C}">
      <text>
        <t>[Threaded comment]
Your version of Excel allows you to read this threaded comment; however, any edits to it will get removed if the file is opened in a newer version of Excel. Learn more: https://go.microsoft.com/fwlink/?linkid=870924
Comment:
    Widening the lanes and/or shoulders of an existing roadway without adding through lanes. This may include reconstructing the existing pavement and other incidental improvements such as shoulder and drainage improvements</t>
      </text>
    </comment>
    <comment ref="W10" authorId="8" shapeId="0" xr:uid="{FB899615-6434-4A1A-84A3-D29684D81F46}">
      <text>
        <t>[Threaded comment]
Your version of Excel allows you to read this threaded comment; however, any edits to it will get removed if the file is opened in a newer version of Excel. Learn more: https://go.microsoft.com/fwlink/?linkid=870924
Comment:
    Preserve and Maintain Our Transportation Assets for the Long-Term</t>
      </text>
    </comment>
    <comment ref="G11" authorId="9" shapeId="0" xr:uid="{DBFAA3AF-CBB3-4280-8A05-94FA3955CD80}">
      <text>
        <t>[Threaded comment]
Your version of Excel allows you to read this threaded comment; however, any edits to it will get removed if the file is opened in a newer version of Excel. Learn more: https://go.microsoft.com/fwlink/?linkid=870924
Comment:
    Used for trips of moderate length, and offer connectivity to the higher Arterial system (Principal Arterials). These roads may carry local bus routes. They offer less mobility (than Principal Arterials), but more accessibility.</t>
      </text>
    </comment>
    <comment ref="L11" authorId="10" shapeId="0" xr:uid="{61371952-69FF-4C14-A842-4A04460204C2}">
      <text>
        <t>[Threaded comment]
Your version of Excel allows you to read this threaded comment; however, any edits to it will get removed if the file is opened in a newer version of Excel. Learn more: https://go.microsoft.com/fwlink/?linkid=870924
Comment:
    Widening the lanes and/or shoulders of an existing roadway without adding through lanes. This may include reconstructing the existing pavement and other incidental improvements such as shoulder and drainage improvements</t>
      </text>
    </comment>
    <comment ref="W11" authorId="11" shapeId="0" xr:uid="{D0F413CA-8122-47F5-ACC4-A8F3DB0570F4}">
      <text>
        <t>[Threaded comment]
Your version of Excel allows you to read this threaded comment; however, any edits to it will get removed if the file is opened in a newer version of Excel. Learn more: https://go.microsoft.com/fwlink/?linkid=870924
Comment:
    Provide Multimodal Access &amp; Connectivity for Community Prosperity</t>
      </text>
    </comment>
    <comment ref="G12" authorId="12" shapeId="0" xr:uid="{192620A6-1643-4AB8-967D-EEBF3D3A8476}">
      <text>
        <t>[Threaded comment]
Your version of Excel allows you to read this threaded comment; however, any edits to it will get removed if the file is opened in a newer version of Excel. Learn more: https://go.microsoft.com/fwlink/?linkid=870924
Comment:
    Longer in length than Minor Collectors, connects larger traffic generators to the Arterial network; also have lower connecting driveway densities, higher speed limits, higher VMT, more travel lanes, and are spaced at greater intervals (than Minor Collectors); Major Collector mileage is less than Minor Collector mileage.</t>
      </text>
    </comment>
    <comment ref="L12" authorId="13" shapeId="0" xr:uid="{CB0A8372-16F0-4644-A681-69C0F4D4CA62}">
      <text>
        <t>[Threaded comment]
Your version of Excel allows you to read this threaded comment; however, any edits to it will get removed if the file is opened in a newer version of Excel. Learn more: https://go.microsoft.com/fwlink/?linkid=870924
Comment:
    Placement of additional surface material over the existing roadway to improve serviceability or to provide additional strength. There may be some upgrading of unsafe features and other incidental work in conjunction with resurfacing. Where surfacing is constructed by a separate project as a final stage of construction, the type of improvement should be the same as that of the preceding stage B new route, relocation, reconstruction, minor widening, etc.</t>
      </text>
    </comment>
    <comment ref="W12" authorId="14" shapeId="0" xr:uid="{BAE80025-D46C-4E9C-B1C1-557E6258CF4E}">
      <text>
        <t>[Threaded comment]
Your version of Excel allows you to read this threaded comment; however, any edits to it will get removed if the file is opened in a newer version of Excel. Learn more: https://go.microsoft.com/fwlink/?linkid=870924
Comment:
    Deliver Programs that Respect New Mexico's Cultures, Environment, History, Health &amp; Quality of Life</t>
      </text>
    </comment>
    <comment ref="G13" authorId="15" shapeId="0" xr:uid="{8C5EF687-1BA3-4508-8B2B-1CC80CF19176}">
      <text>
        <t>[Threaded comment]
Your version of Excel allows you to read this threaded comment; however, any edits to it will get removed if the file is opened in a newer version of Excel. Learn more: https://go.microsoft.com/fwlink/?linkid=870924
Comment:
    Lower speed limits, located in under-served and clustered residential areas; have more connecting driveways, lower VMT than Major Collectors, fewer travel lanes, and are spaced at closer intervals than Major Collectors and includes more mileage than Major Collectors.</t>
      </text>
    </comment>
    <comment ref="L13" authorId="16" shapeId="0" xr:uid="{09B5FEDC-D6C9-4B25-BC4B-1534A27C9C1A}">
      <text>
        <t>[Threaded comment]
Your version of Excel allows you to read this threaded comment; however, any edits to it will get removed if the file is opened in a newer version of Excel. Learn more: https://go.microsoft.com/fwlink/?linkid=870924
Comment:
    F4A, F4B, F4C, Hot In-place Recycling, F4D, F4E, F4F, R4A, R4B, R4C</t>
      </text>
    </comment>
    <comment ref="G14" authorId="17" shapeId="0" xr:uid="{EF835CFD-6D86-443A-96CC-3DA9241F23FA}">
      <text>
        <t>[Threaded comment]
Your version of Excel allows you to read this threaded comment; however, any edits to it will get removed if the file is opened in a newer version of Excel. Learn more: https://go.microsoft.com/fwlink/?linkid=870924
Comment:
    Account for the highest percentage of all roadways in terms of mileage. Local roads carry no through traffic movement and are used to provide access to adjacent land. [Local roads are not represented on this map as part of the roadway overlay for faster map load-time, but some additional roads are included in the base map, particularly when you zoom into the community level.]</t>
      </text>
    </comment>
    <comment ref="L14" authorId="18" shapeId="0" xr:uid="{131F478B-5925-4F75-9E22-4BC7BDA83462}">
      <text>
        <t xml:space="preserve">[Threaded comment]
Your version of Excel allows you to read this threaded comment; however, any edits to it will get removed if the file is opened in a newer version of Excel. Learn more: https://go.microsoft.com/fwlink/?linkid=870924
Comment:
    F6A, F6B, F6C, F6D, F6E, F6F, F6H, F6I, F6G, R6A, R6B, R6C, R6D
</t>
      </text>
    </comment>
    <comment ref="L15" authorId="19" shapeId="0" xr:uid="{7B0BDCD3-AC3D-4149-8441-C65D9C38F153}">
      <text>
        <t>[Threaded comment]
Your version of Excel allows you to read this threaded comment; however, any edits to it will get removed if the file is opened in a newer version of Excel. Learn more: https://go.microsoft.com/fwlink/?linkid=870924
Comment:
    F3A - Scrub Seal, F3B - Chip Seal, F3C - Slurry Seal, F3D - Cape Seal, F3E - ROGFC/OGFC, F3F - Microsurfacing, F3G - Plant Mix Wearing Course overlay or NovaChip Overlay, R3A - Diamond Grinding, R3B - Diamond Grooving</t>
      </text>
    </comment>
    <comment ref="L16" authorId="20" shapeId="0" xr:uid="{055F41EC-DAA1-4D90-9405-EA9FC492F9B3}">
      <text>
        <t>[Threaded comment]
Your version of Excel allows you to read this threaded comment; however, any edits to it will get removed if the file is opened in a newer version of Excel. Learn more: https://go.microsoft.com/fwlink/?linkid=870924
Comment:
    F5A, F5B, F5C, F5D, F5E, F5F, R5A, R5B, R5C</t>
      </text>
    </comment>
    <comment ref="L17" authorId="21" shapeId="0" xr:uid="{1B9A7F31-2237-4C48-BDA3-05D7ED5A9527}">
      <text>
        <t>[Threaded comment]
Your version of Excel allows you to read this threaded comment; however, any edits to it will get removed if the file is opened in a newer version of Excel. Learn more: https://go.microsoft.com/fwlink/?linkid=870924
Comment:
    F1A - Crack Seal, F1B - Fog Seal, R1 - Joint and Crack Seal</t>
      </text>
    </comment>
    <comment ref="L18" authorId="22" shapeId="0" xr:uid="{3E8CF2A2-E48F-41BB-9B9B-2FF4C594FF24}">
      <text>
        <t>[Threaded comment]
Your version of Excel allows you to read this threaded comment; however, any edits to it will get removed if the file is opened in a newer version of Excel. Learn more: https://go.microsoft.com/fwlink/?linkid=870924
Comment:
    See Figure D for specific pavement treatment categories.</t>
      </text>
    </comment>
    <comment ref="L19" authorId="23" shapeId="0" xr:uid="{64E2614C-4D3C-4F12-8C73-58EFE0703702}">
      <text>
        <t>[Threaded comment]
Your version of Excel allows you to read this threaded comment; however, any edits to it will get removed if the file is opened in a newer version of Excel. Learn more: https://go.microsoft.com/fwlink/?linkid=870924
Comment:
    R7A - Rubblizing (PCCP), R7B - Reconstruction</t>
      </text>
    </comment>
    <comment ref="L20" authorId="24" shapeId="0" xr:uid="{3CAD1419-CBDE-467B-9A3B-3B7945FF0BF9}">
      <text>
        <t>[Threaded comment]
Your version of Excel allows you to read this threaded comment; however, any edits to it will get removed if the file is opened in a newer version of Excel. Learn more: https://go.microsoft.com/fwlink/?linkid=870924
Comment:
    Construction of a new bridge that does not replace or relocate an existing bridge.</t>
      </text>
    </comment>
    <comment ref="L21" authorId="25" shapeId="0" xr:uid="{89506DB1-45D2-45BC-9F2E-4CA723B72686}">
      <text>
        <t>[Threaded comment]
Your version of Excel allows you to read this threaded comment; however, any edits to it will get removed if the file is opened in a newer version of Excel. Learn more: https://go.microsoft.com/fwlink/?linkid=870924
Comment:
    Total replacement of a structurally inadequate or functionally obsolete bridge with a new structure constructed with additional lanes in the same general traffic corridor to current geometric construction standards. Incidental roadway approach work is included. The use of this code requires the reporting of the National Bridge Inventory (NBI) structure number in the data field identified Bridge Numbers.</t>
      </text>
    </comment>
    <comment ref="L22" authorId="26" shapeId="0" xr:uid="{1C2DDC53-D23F-4447-B64C-1CB5E19ACE16}">
      <text>
        <t>[Threaded comment]
Your version of Excel allows you to read this threaded comment; however, any edits to it will get removed if the file is opened in a newer version of Excel. Learn more: https://go.microsoft.com/fwlink/?linkid=870924
Comment:
    Total replacement of a structurally-inadequate or functionally-obsolete bridge with a new structure without adding lanes constructed in the same general traffic corridor to current geometric construction standards. A bridge removed and replaced with a lesser facility is considered a bridge replacement. Incidental roadway approach work is included. The use of this code requires the reporting of the National Bridge Inventory (NBI) structure number in the data field identified Bridge Numbers.</t>
      </text>
    </comment>
    <comment ref="L23" authorId="27" shapeId="0" xr:uid="{3AA1D850-BB98-41FF-A674-6AED5D8A0E90}">
      <text>
        <t>[Threaded comment]
Your version of Excel allows you to read this threaded comment; however, any edits to it will get removed if the file is opened in a newer version of Excel. Learn more: https://go.microsoft.com/fwlink/?linkid=870924
Comment:
    For the major work required to restore structural integrity of a bridge as well as work necessary to correct major safety defects. Bridge deck replacement (both partial and complete) and widening of bridges without adding through lanes to specified standards are included. Work required correcting minor structure and safety defects or deficiencies, such as deck patching, resurfacing, protective systems, upgrading railings, curbs, or other preventative maintenance items are included. If HBRRP funds are involved, the use of this code requires the reporting of the National Bridge Inventory (NBI) structure number in the data field identified Bridge Numbers.</t>
      </text>
    </comment>
    <comment ref="L24" authorId="28" shapeId="0" xr:uid="{4D5878CE-A757-48AE-B714-C96D0588AF08}">
      <text>
        <t>[Threaded comment]
Your version of Excel allows you to read this threaded comment; however, any edits to it will get removed if the file is opened in a newer version of Excel. Learn more: https://go.microsoft.com/fwlink/?linkid=870924
Comment:
    Activities that prevent, delay, or reduce deterioration of bridges or bridge elements, restore the function of existing bridges, keep bridges in good condition and extend their life.</t>
      </text>
    </comment>
    <comment ref="L25" authorId="29" shapeId="0" xr:uid="{6F49C4B8-F3FE-439A-A825-B3B83D6470B5}">
      <text>
        <t>[Threaded comment]
Your version of Excel allows you to read this threaded comment; however, any edits to it will get removed if the file is opened in a newer version of Excel. Learn more: https://go.microsoft.com/fwlink/?linkid=870924
Comment:
    For the preparation of plans, specifications, and estimates (PS&amp;E), traffic, and related studies including field inspections, surveys, material testing, and borings.</t>
      </text>
    </comment>
    <comment ref="L26" authorId="30" shapeId="0" xr:uid="{BFB0D7E8-31D8-4874-AE23-9978E9142A40}">
      <text>
        <t>[Threaded comment]
Your version of Excel allows you to read this threaded comment; however, any edits to it will get removed if the file is opened in a newer version of Excel. Learn more: https://go.microsoft.com/fwlink/?linkid=870924
Comment:
    For purchase of land, improvement and easements, in addition to the cost of moving and relocating buildings, businesses, and persons.</t>
      </text>
    </comment>
    <comment ref="L27" authorId="31" shapeId="0" xr:uid="{079DF8C7-E092-46EF-ADA9-B39965B195EA}">
      <text>
        <t>[Threaded comment]
Your version of Excel allows you to read this threaded comment; however, any edits to it will get removed if the file is opened in a newer version of Excel. Learn more: https://go.microsoft.com/fwlink/?linkid=870924
Comment:
    For Planning related purposes.</t>
      </text>
    </comment>
    <comment ref="L29" authorId="32" shapeId="0" xr:uid="{482ECEA9-FA94-4E1E-9C39-16FFF30E49DD}">
      <text>
        <t>[Threaded comment]
Your version of Excel allows you to read this threaded comment; however, any edits to it will get removed if the file is opened in a newer version of Excel. Learn more: https://go.microsoft.com/fwlink/?linkid=870924
Comment:
    For Research related purposes</t>
      </text>
    </comment>
    <comment ref="L30" authorId="33" shapeId="0" xr:uid="{D13C5728-A663-4318-BCF9-EF7AC39CE47C}">
      <text>
        <t>[Threaded comment]
Your version of Excel allows you to read this threaded comment; however, any edits to it will get removed if the file is opened in a newer version of Excel. Learn more: https://go.microsoft.com/fwlink/?linkid=870924
Comment:
    For improvements that do not provide any increase in the level of service, in the condition of the facility or in safety features. Typical improvements that fall in this category would be noise barriers, beautification, and other environmentally related features not built as a part of any other improvement type. If environmental mitigation is needed as the result of a bridge project and it is confined to the reasonable touchdown and the bridge itself, then this is allowable with HBRRP Funds. Outside the reasonable touchdown would not be considered eligible.</t>
      </text>
    </comment>
    <comment ref="L31" authorId="34" shapeId="0" xr:uid="{D07F3EFC-155F-49A8-8E31-E96EE95756BD}">
      <text>
        <t>[Threaded comment]
Your version of Excel allows you to read this threaded comment; however, any edits to it will get removed if the file is opened in a newer version of Excel. Learn more: https://go.microsoft.com/fwlink/?linkid=870924
Comment:
    For projects or a significant portion of a project that provides features or devices to enhance safety. For example, expenditures on projects designed to improve the safety of at-grade railroad crossings or for the construction of facilities dedicated to the enforcement of vehicle weight regulations.</t>
      </text>
    </comment>
    <comment ref="L32" authorId="35" shapeId="0" xr:uid="{262A17C3-8EB9-4C9B-8A7E-C9DAF4DEB238}">
      <text>
        <t>[Threaded comment]
Your version of Excel allows you to read this threaded comment; however, any edits to it will get removed if the file is opened in a newer version of Excel. Learn more: https://go.microsoft.com/fwlink/?linkid=870924
Comment:
    Improvements to crossing warning Protective Devices such as signs, markings, and cross bucks; flashing light additions/improvements; and improvement to track circuitry.</t>
      </text>
    </comment>
    <comment ref="L33" authorId="36" shapeId="0" xr:uid="{1FCFFEB8-E29A-433B-894F-9851BC415FB9}">
      <text>
        <t>[Threaded comment]
Your version of Excel allows you to read this threaded comment; however, any edits to it will get removed if the file is opened in a newer version of Excel. Learn more: https://go.microsoft.com/fwlink/?linkid=870924
Comment:
    For transit and transit-related purposes.</t>
      </text>
    </comment>
    <comment ref="L34" authorId="37" shapeId="0" xr:uid="{98CE5722-205A-4D1C-93E9-8336BE4517BA}">
      <text>
        <t>[Threaded comment]
Your version of Excel allows you to read this threaded comment; however, any edits to it will get removed if the file is opened in a newer version of Excel. Learn more: https://go.microsoft.com/fwlink/?linkid=870924
Comment:
    Traffic operation improvements that are designed to reduce traffic congestion and to facilitate the flow of traffic, both people and vehicles, on existing systems, or to conserve motor fuels. Include automated toll collection equipment, road and bridge surveillance and control systems, etc</t>
      </text>
    </comment>
    <comment ref="L35" authorId="38" shapeId="0" xr:uid="{E86CA464-707E-40BD-B057-2B9DF1CAE135}">
      <text>
        <t>[Threaded comment]
Your version of Excel allows you to read this threaded comment; however, any edits to it will get removed if the file is opened in a newer version of Excel. Learn more: https://go.microsoft.com/fwlink/?linkid=870924
Comment:
    Administration for National Recreational Trails Projects, Commercial Vehicles, and other similar projects.</t>
      </text>
    </comment>
    <comment ref="L36" authorId="39" shapeId="0" xr:uid="{CADFC8D6-1679-4CA2-8096-A7BF1B9F8B05}">
      <text>
        <t>[Threaded comment]
Your version of Excel allows you to read this threaded comment; however, any edits to it will get removed if the file is opened in a newer version of Excel. Learn more: https://go.microsoft.com/fwlink/?linkid=870924
Comment:
    For independent projects (not part of any other Federal-aid Highway project) to construct a facility to accommodate bicycle transportation and pedestrians.</t>
      </text>
    </comment>
    <comment ref="L37" authorId="40" shapeId="0" xr:uid="{6E0CED29-9DAD-4754-B43B-13086E8D0D49}">
      <text>
        <t>[Threaded comment]
Your version of Excel allows you to read this threaded comment; however, any edits to it will get removed if the file is opened in a newer version of Excel. Learn more: https://go.microsoft.com/fwlink/?linkid=870924
Comment:
    For projects involving landscaping and other scenic beautification through planting and related work. This includes vegetation management to assure the sustain ability of landscape areas.</t>
      </text>
    </comment>
    <comment ref="L38" authorId="41" shapeId="0" xr:uid="{E93C391E-A957-4FF5-85EB-C50D4783D695}">
      <text>
        <t>[Threaded comment]
Your version of Excel allows you to read this threaded comment; however, any edits to it will get removed if the file is opened in a newer version of Excel. Learn more: https://go.microsoft.com/fwlink/?linkid=870924
Comment:
    TAP/RTP</t>
      </text>
    </comment>
    <comment ref="L39" authorId="42" shapeId="0" xr:uid="{BC3AE8CE-1779-4034-9575-3F4162E5DEBA}">
      <text>
        <t>[Threaded comment]
Your version of Excel allows you to read this threaded comment; however, any edits to it will get removed if the file is opened in a newer version of Excel. Learn more: https://go.microsoft.com/fwlink/?linkid=870924
Comment:
    Training; Supportive Services; TRAC; On the Job Training</t>
      </text>
    </comment>
    <comment ref="L40" authorId="43" shapeId="0" xr:uid="{E244EDA9-15D2-44B8-887F-F19A774838B0}">
      <text>
        <t>[Threaded comment]
Your version of Excel allows you to read this threaded comment; however, any edits to it will get removed if the file is opened in a newer version of Excel. Learn more: https://go.microsoft.com/fwlink/?linkid=870924
Comment:
    Utilities</t>
      </text>
    </comment>
    <comment ref="L41" authorId="44" shapeId="0" xr:uid="{A837E744-7D2D-4D53-B224-984D274B469B}">
      <text>
        <t>[Threaded comment]
Your version of Excel allows you to read this threaded comment; however, any edits to it will get removed if the file is opened in a newer version of Excel. Learn more: https://go.microsoft.com/fwlink/?linkid=870924
Comment:
    Miscellaneous work such as National Recreational Trails construction, noise barriers, etc.</t>
      </text>
    </comment>
    <comment ref="L42" authorId="45" shapeId="0" xr:uid="{5567F5F8-7884-4A53-AED2-375061226DC5}">
      <text>
        <t>[Threaded comment]
Your version of Excel allows you to read this threaded comment; however, any edits to it will get removed if the file is opened in a newer version of Excel. Learn more: https://go.microsoft.com/fwlink/?linkid=870924
Comment:
    Interest payments and retirement of principal under an eligible bond issue (including capitalized interest) and any other cost incidental to the sale of an eligible bond issue (including issuance costs, insurance or other credit enhancement fees, and other bond-related costs as determined).</t>
      </text>
    </comment>
    <comment ref="L43" authorId="46" shapeId="0" xr:uid="{3EA63781-BBAE-4981-BFA7-274276520DCF}">
      <text>
        <t>[Threaded comment]
Your version of Excel allows you to read this threaded comment; however, any edits to it will get removed if the file is opened in a newer version of Excel. Learn more: https://go.microsoft.com/fwlink/?linkid=870924
Comment:
    Projects using the National Highway Freight Funds program and identified in the NMDOT Freight Plan.</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tc={081825EB-14CE-47EF-A6D1-FC67D36056D5}</author>
    <author>tc={259CF380-6E4B-4A66-9C42-B19D6D283175}</author>
    <author>tc={CB7B64A7-31F6-4E32-8A7A-CD7F517296FA}</author>
    <author>tc={7C2EB395-4132-482F-A563-E96CD96D4A70}</author>
    <author>tc={89C308AB-7519-43E8-B6BA-CAE41FFD76BF}</author>
    <author>tc={91CE87AC-3D0B-4E2D-90CC-153CB857ADB8}</author>
    <author>tc={4A46BE1D-1D1C-451E-9CDE-44CE51D31EB6}</author>
    <author>tc={AB75194A-0DBF-48EA-A1F2-C4210BF2F79E}</author>
    <author>tc={83CF426A-64CA-4D7F-A552-EB34D870CB4D}</author>
    <author>tc={767ABCFA-E0B5-4F78-A3DC-CF642FAEEECC}</author>
    <author>tc={F7CF40E0-45EF-4F3E-BEF0-D7D9ECDC0732}</author>
    <author>tc={D6D2E250-C41B-49C1-A7B8-2819FA21122C}</author>
    <author>tc={134C98BA-3F4A-4932-B2EE-C7193A88BE14}</author>
    <author>tc={BCBC0470-91A9-4F8F-9F70-77560E29EFA3}</author>
    <author>tc={C49C9068-94B4-4CA8-AD6D-F04B537DF09E}</author>
    <author>tc={751272EE-E00F-4997-BE78-7788C16B6AE6}</author>
    <author>tc={951A2E7F-94A3-4001-9B89-3158C9373CE3}</author>
    <author>tc={1770235A-14FD-4B1E-B750-E01CE9EB277E}</author>
    <author>tc={BC302B4D-B562-40DB-A9B8-D709E62DE44C}</author>
    <author>tc={49DD3962-31A7-4B93-B75A-CEF68CAEFFE0}</author>
    <author>tc={1776F6E4-D072-4E7E-A3C8-48FFFA35EC6B}</author>
    <author>tc={DD6BBB06-D198-4C7D-81F8-9AF693D3F1A8}</author>
    <author>tc={6F7A4FD5-A20F-49E3-A0F9-0091FB02F65D}</author>
    <author>tc={9007EFB4-C44D-4AEA-BF67-0138A6A88364}</author>
    <author>tc={2E936ADB-BC7F-4951-AB6C-313B2B3285E8}</author>
    <author>tc={54EDC2F1-2A44-466D-ACEA-06D5D5F4CBB5}</author>
    <author>tc={8069DA3F-C1BB-4839-9F00-265EFE8B2DA6}</author>
    <author>tc={F234E1E7-2A11-4898-8E80-30C80D1C3CE4}</author>
    <author>tc={0743556F-6FE7-4621-9623-8C17C7A6A4F0}</author>
    <author>tc={500D9C56-0D1A-4541-877C-592B2D04B085}</author>
    <author>tc={85078974-54A7-440E-B0B1-4015DE0B054D}</author>
    <author>tc={74D8D169-CAD3-411B-BA68-51C51B98BB23}</author>
    <author>tc={C6AB4CE6-4D4C-4BAC-A55F-B7D7F065B743}</author>
    <author>tc={92615118-FA22-4AAE-A8CD-4EBD092240B4}</author>
    <author>tc={59E68731-1B08-4F20-A8CE-32BD98C0FC97}</author>
    <author>tc={7075E15C-8D40-4324-919D-AFEBDE273611}</author>
    <author>tc={02E9FC73-C412-4545-B718-D7FAC0269B57}</author>
    <author>tc={39AA2E23-B6A3-4ECC-BCCB-8BF3EC0261A7}</author>
    <author>tc={277F9CC7-8461-4B73-B473-D25D40AB9600}</author>
    <author>tc={00C8B119-714A-46EA-A829-94971391DD21}</author>
    <author>tc={4BB1FC0F-F3E1-42E4-9CC4-25E25236FCC1}</author>
    <author>tc={67F422FD-9F07-44F3-ACF2-28FDA1E43A78}</author>
    <author>tc={46A4389C-CB81-43AD-8257-36C7CB5076C4}</author>
    <author>tc={36D72802-233F-432F-850E-71B5DC0C975E}</author>
    <author>tc={718A100C-7A51-4607-82A8-5D8ED0522641}</author>
    <author>tc={45687B2C-2F86-4F8D-BC45-19B74E9B286B}</author>
    <author>tc={56CB06B4-63E5-46B1-B814-5C54623BDBFB}</author>
  </authors>
  <commentList>
    <comment ref="G15" authorId="0" shapeId="0" xr:uid="{081825EB-14CE-47EF-A6D1-FC67D36056D5}">
      <text>
        <t>[Threaded comment]
Your version of Excel allows you to read this threaded comment; however, any edits to it will get removed if the file is opened in a newer version of Excel. Learn more: https://go.microsoft.com/fwlink/?linkid=870924
Comment:
    Highest class of Arterials; abutting land uses are NOT directly served by them; also have higher speed limits, higher vehicle miles traveled (VMT), and more travel lanes (than Minor Arterials), which results in more mobility; are used for statewide travel, and typically represents the lowest percentage of mileage of the state’s roadway network.</t>
      </text>
    </comment>
    <comment ref="L15" authorId="1" shapeId="0" xr:uid="{259CF380-6E4B-4A66-9C42-B19D6D283175}">
      <text>
        <t>[Threaded comment]
Your version of Excel allows you to read this threaded comment; however, any edits to it will get removed if the file is opened in a newer version of Excel. Learn more: https://go.microsoft.com/fwlink/?linkid=870924
Comment:
    Construction of a new roadway that will not replace an existing roadway. A new roadway will provide: (1) a roadway where none existed or (2) an additional and alternate roadway to an existing roadway that will remain open and continue to serve through traffic.</t>
      </text>
    </comment>
    <comment ref="W15" authorId="2" shapeId="0" xr:uid="{CB7B64A7-31F6-4E32-8A7A-CD7F517296FA}">
      <text>
        <t>[Threaded comment]
Your version of Excel allows you to read this threaded comment; however, any edits to it will get removed if the file is opened in a newer version of Excel. Learn more: https://go.microsoft.com/fwlink/?linkid=870924
Comment:
    Operate with Transparency and Accountability</t>
      </text>
    </comment>
    <comment ref="G16" authorId="3" shapeId="0" xr:uid="{7C2EB395-4132-482F-A563-E96CD96D4A70}">
      <text>
        <t>[Threaded comment]
Your version of Excel allows you to read this threaded comment; however, any edits to it will get removed if the file is opened in a newer version of Excel. Learn more: https://go.microsoft.com/fwlink/?linkid=870924
Comment:
    Other Freeways and Expressways – Very similar to Interstates, with travel lanes separated by some type of physical barrier, abutting land uses NOT directly served by them; also have higher speed limits, high VMT, and more travel lanes (than Minor Arterials).</t>
      </text>
    </comment>
    <comment ref="L16" authorId="4" shapeId="0" xr:uid="{89C308AB-7519-43E8-B6BA-CAE41FFD76BF}">
      <text>
        <t>[Threaded comment]
Your version of Excel allows you to read this threaded comment; however, any edits to it will get removed if the file is opened in a newer version of Excel. Learn more: https://go.microsoft.com/fwlink/?linkid=870924
Comment:
    Construction on approximate alignment of an existing route where the old pavement structure is substantially removed and replaced. Such reconstruction includes widening to provide continuous additional through-lane(s), adding or revising interchanges, or replacing other highway elements such as a grade separation to replace an existing grade intersection. Also included, where necessary, are other incidental improvements such as drainage and shoulder improvements.</t>
      </text>
    </comment>
    <comment ref="W16" authorId="5" shapeId="0" xr:uid="{91CE87AC-3D0B-4E2D-90CC-153CB857ADB8}">
      <text>
        <t>[Threaded comment]
Your version of Excel allows you to read this threaded comment; however, any edits to it will get removed if the file is opened in a newer version of Excel. Learn more: https://go.microsoft.com/fwlink/?linkid=870924
Comment:
    Improve Safety for All System Users</t>
      </text>
    </comment>
    <comment ref="G17" authorId="6" shapeId="0" xr:uid="{4A46BE1D-1D1C-451E-9CDE-44CE51D31EB6}">
      <text>
        <t>[Threaded comment]
Your version of Excel allows you to read this threaded comment; however, any edits to it will get removed if the file is opened in a newer version of Excel. Learn more: https://go.microsoft.com/fwlink/?linkid=870924
Comment:
    Serves major centers of Metropolitan Areas and provides a high degree of mobility; abutting land uses may be directly served by them.</t>
      </text>
    </comment>
    <comment ref="L17" authorId="7" shapeId="0" xr:uid="{AB75194A-0DBF-48EA-A1F2-C4210BF2F79E}">
      <text>
        <t>[Threaded comment]
Your version of Excel allows you to read this threaded comment; however, any edits to it will get removed if the file is opened in a newer version of Excel. Learn more: https://go.microsoft.com/fwlink/?linkid=870924
Comment:
    Widening the lanes and/or shoulders of an existing roadway without adding through lanes. This may include reconstructing the existing pavement and other incidental improvements such as shoulder and drainage improvements</t>
      </text>
    </comment>
    <comment ref="W17" authorId="8" shapeId="0" xr:uid="{83CF426A-64CA-4D7F-A552-EB34D870CB4D}">
      <text>
        <t>[Threaded comment]
Your version of Excel allows you to read this threaded comment; however, any edits to it will get removed if the file is opened in a newer version of Excel. Learn more: https://go.microsoft.com/fwlink/?linkid=870924
Comment:
    Preserve and Maintain Our Transportation Assets for the Long-Term</t>
      </text>
    </comment>
    <comment ref="G18" authorId="9" shapeId="0" xr:uid="{767ABCFA-E0B5-4F78-A3DC-CF642FAEEECC}">
      <text>
        <t>[Threaded comment]
Your version of Excel allows you to read this threaded comment; however, any edits to it will get removed if the file is opened in a newer version of Excel. Learn more: https://go.microsoft.com/fwlink/?linkid=870924
Comment:
    Used for trips of moderate length, and offer connectivity to the higher Arterial system (Principal Arterials). These roads may carry local bus routes. They offer less mobility (than Principal Arterials), but more accessibility.</t>
      </text>
    </comment>
    <comment ref="L18" authorId="10" shapeId="0" xr:uid="{F7CF40E0-45EF-4F3E-BEF0-D7D9ECDC0732}">
      <text>
        <t>[Threaded comment]
Your version of Excel allows you to read this threaded comment; however, any edits to it will get removed if the file is opened in a newer version of Excel. Learn more: https://go.microsoft.com/fwlink/?linkid=870924
Comment:
    Widening the lanes and/or shoulders of an existing roadway without adding through lanes. This may include reconstructing the existing pavement and other incidental improvements such as shoulder and drainage improvements</t>
      </text>
    </comment>
    <comment ref="W18" authorId="11" shapeId="0" xr:uid="{D6D2E250-C41B-49C1-A7B8-2819FA21122C}">
      <text>
        <t>[Threaded comment]
Your version of Excel allows you to read this threaded comment; however, any edits to it will get removed if the file is opened in a newer version of Excel. Learn more: https://go.microsoft.com/fwlink/?linkid=870924
Comment:
    Provide Multimodal Access &amp; Connectivity for Community Prosperity</t>
      </text>
    </comment>
    <comment ref="G19" authorId="12" shapeId="0" xr:uid="{134C98BA-3F4A-4932-B2EE-C7193A88BE14}">
      <text>
        <t>[Threaded comment]
Your version of Excel allows you to read this threaded comment; however, any edits to it will get removed if the file is opened in a newer version of Excel. Learn more: https://go.microsoft.com/fwlink/?linkid=870924
Comment:
    Longer in length than Minor Collectors, connects larger traffic generators to the Arterial network; also have lower connecting driveway densities, higher speed limits, higher VMT, more travel lanes, and are spaced at greater intervals (than Minor Collectors); Major Collector mileage is less than Minor Collector mileage.</t>
      </text>
    </comment>
    <comment ref="L19" authorId="13" shapeId="0" xr:uid="{BCBC0470-91A9-4F8F-9F70-77560E29EFA3}">
      <text>
        <t>[Threaded comment]
Your version of Excel allows you to read this threaded comment; however, any edits to it will get removed if the file is opened in a newer version of Excel. Learn more: https://go.microsoft.com/fwlink/?linkid=870924
Comment:
    Placement of additional surface material over the existing roadway to improve serviceability or to provide additional strength. There may be some upgrading of unsafe features and other incidental work in conjunction with resurfacing. Where surfacing is constructed by a separate project as a final stage of construction, the type of improvement should be the same as that of the preceding stage B new route, relocation, reconstruction, minor widening, etc.</t>
      </text>
    </comment>
    <comment ref="W19" authorId="14" shapeId="0" xr:uid="{C49C9068-94B4-4CA8-AD6D-F04B537DF09E}">
      <text>
        <t>[Threaded comment]
Your version of Excel allows you to read this threaded comment; however, any edits to it will get removed if the file is opened in a newer version of Excel. Learn more: https://go.microsoft.com/fwlink/?linkid=870924
Comment:
    Deliver Programs that Respect New Mexico's Cultures, Environment, History, Health &amp; Quality of Life</t>
      </text>
    </comment>
    <comment ref="G20" authorId="15" shapeId="0" xr:uid="{751272EE-E00F-4997-BE78-7788C16B6AE6}">
      <text>
        <t>[Threaded comment]
Your version of Excel allows you to read this threaded comment; however, any edits to it will get removed if the file is opened in a newer version of Excel. Learn more: https://go.microsoft.com/fwlink/?linkid=870924
Comment:
    Lower speed limits, located in under-served and clustered residential areas; have more connecting driveways, lower VMT than Major Collectors, fewer travel lanes, and are spaced at closer intervals than Major Collectors and includes more mileage than Major Collectors.</t>
      </text>
    </comment>
    <comment ref="L20" authorId="16" shapeId="0" xr:uid="{951A2E7F-94A3-4001-9B89-3158C9373CE3}">
      <text>
        <t>[Threaded comment]
Your version of Excel allows you to read this threaded comment; however, any edits to it will get removed if the file is opened in a newer version of Excel. Learn more: https://go.microsoft.com/fwlink/?linkid=870924
Comment:
    F4A, F4B, F4C, Hot In-place Recycling, F4D, F4E, F4F, R4A, R4B, R4C</t>
      </text>
    </comment>
    <comment ref="G21" authorId="17" shapeId="0" xr:uid="{1770235A-14FD-4B1E-B750-E01CE9EB277E}">
      <text>
        <t>[Threaded comment]
Your version of Excel allows you to read this threaded comment; however, any edits to it will get removed if the file is opened in a newer version of Excel. Learn more: https://go.microsoft.com/fwlink/?linkid=870924
Comment:
    Account for the highest percentage of all roadways in terms of mileage. Local roads carry no through traffic movement and are used to provide access to adjacent land. [Local roads are not represented on this map as part of the roadway overlay for faster map load-time, but some additional roads are included in the base map, particularly when you zoom into the community level.]</t>
      </text>
    </comment>
    <comment ref="L21" authorId="18" shapeId="0" xr:uid="{BC302B4D-B562-40DB-A9B8-D709E62DE44C}">
      <text>
        <t xml:space="preserve">[Threaded comment]
Your version of Excel allows you to read this threaded comment; however, any edits to it will get removed if the file is opened in a newer version of Excel. Learn more: https://go.microsoft.com/fwlink/?linkid=870924
Comment:
    F6A, F6B, F6C, F6D, F6E, F6F, F6H, F6I, F6G, R6A, R6B, R6C, R6D
</t>
      </text>
    </comment>
    <comment ref="L22" authorId="19" shapeId="0" xr:uid="{49DD3962-31A7-4B93-B75A-CEF68CAEFFE0}">
      <text>
        <t>[Threaded comment]
Your version of Excel allows you to read this threaded comment; however, any edits to it will get removed if the file is opened in a newer version of Excel. Learn more: https://go.microsoft.com/fwlink/?linkid=870924
Comment:
    F3A - Scrub Seal, F3B - Chip Seal, F3C - Slurry Seal, F3D - Cape Seal, F3E - ROGFC/OGFC, F3F - Microsurfacing, F3G - Plant Mix Wearing Course overlay or NovaChip Overlay, R3A - Diamond Grinding, R3B - Diamond Grooving</t>
      </text>
    </comment>
    <comment ref="L23" authorId="20" shapeId="0" xr:uid="{1776F6E4-D072-4E7E-A3C8-48FFFA35EC6B}">
      <text>
        <t>[Threaded comment]
Your version of Excel allows you to read this threaded comment; however, any edits to it will get removed if the file is opened in a newer version of Excel. Learn more: https://go.microsoft.com/fwlink/?linkid=870924
Comment:
    F5A, F5B, F5C, F5D, F5E, F5F, R5A, R5B, R5C</t>
      </text>
    </comment>
    <comment ref="L24" authorId="21" shapeId="0" xr:uid="{DD6BBB06-D198-4C7D-81F8-9AF693D3F1A8}">
      <text>
        <t>[Threaded comment]
Your version of Excel allows you to read this threaded comment; however, any edits to it will get removed if the file is opened in a newer version of Excel. Learn more: https://go.microsoft.com/fwlink/?linkid=870924
Comment:
    F1A - Crack Seal, F1B - Fog Seal, R1 - Joint and Crack Seal</t>
      </text>
    </comment>
    <comment ref="L25" authorId="22" shapeId="0" xr:uid="{6F7A4FD5-A20F-49E3-A0F9-0091FB02F65D}">
      <text>
        <t>[Threaded comment]
Your version of Excel allows you to read this threaded comment; however, any edits to it will get removed if the file is opened in a newer version of Excel. Learn more: https://go.microsoft.com/fwlink/?linkid=870924
Comment:
    See Figure D for specific pavement treatment categories.</t>
      </text>
    </comment>
    <comment ref="L26" authorId="23" shapeId="0" xr:uid="{9007EFB4-C44D-4AEA-BF67-0138A6A88364}">
      <text>
        <t>[Threaded comment]
Your version of Excel allows you to read this threaded comment; however, any edits to it will get removed if the file is opened in a newer version of Excel. Learn more: https://go.microsoft.com/fwlink/?linkid=870924
Comment:
    R7A - Rubblizing (PCCP), R7B - Reconstruction</t>
      </text>
    </comment>
    <comment ref="L27" authorId="24" shapeId="0" xr:uid="{2E936ADB-BC7F-4951-AB6C-313B2B3285E8}">
      <text>
        <t>[Threaded comment]
Your version of Excel allows you to read this threaded comment; however, any edits to it will get removed if the file is opened in a newer version of Excel. Learn more: https://go.microsoft.com/fwlink/?linkid=870924
Comment:
    Construction of a new bridge that does not replace or relocate an existing bridge.</t>
      </text>
    </comment>
    <comment ref="L28" authorId="25" shapeId="0" xr:uid="{54EDC2F1-2A44-466D-ACEA-06D5D5F4CBB5}">
      <text>
        <t>[Threaded comment]
Your version of Excel allows you to read this threaded comment; however, any edits to it will get removed if the file is opened in a newer version of Excel. Learn more: https://go.microsoft.com/fwlink/?linkid=870924
Comment:
    Total replacement of a structurally inadequate or functionally obsolete bridge with a new structure constructed with additional lanes in the same general traffic corridor to current geometric construction standards. Incidental roadway approach work is included. The use of this code requires the reporting of the National Bridge Inventory (NBI) structure number in the data field identified Bridge Numbers.</t>
      </text>
    </comment>
    <comment ref="L29" authorId="26" shapeId="0" xr:uid="{8069DA3F-C1BB-4839-9F00-265EFE8B2DA6}">
      <text>
        <t>[Threaded comment]
Your version of Excel allows you to read this threaded comment; however, any edits to it will get removed if the file is opened in a newer version of Excel. Learn more: https://go.microsoft.com/fwlink/?linkid=870924
Comment:
    Total replacement of a structurally-inadequate or functionally-obsolete bridge with a new structure without adding lanes constructed in the same general traffic corridor to current geometric construction standards. A bridge removed and replaced with a lesser facility is considered a bridge replacement. Incidental roadway approach work is included. The use of this code requires the reporting of the National Bridge Inventory (NBI) structure number in the data field identified Bridge Numbers.</t>
      </text>
    </comment>
    <comment ref="L30" authorId="27" shapeId="0" xr:uid="{F234E1E7-2A11-4898-8E80-30C80D1C3CE4}">
      <text>
        <t>[Threaded comment]
Your version of Excel allows you to read this threaded comment; however, any edits to it will get removed if the file is opened in a newer version of Excel. Learn more: https://go.microsoft.com/fwlink/?linkid=870924
Comment:
    For the major work required to restore structural integrity of a bridge as well as work necessary to correct major safety defects. Bridge deck replacement (both partial and complete) and widening of bridges without adding through lanes to specified standards are included. Work required correcting minor structure and safety defects or deficiencies, such as deck patching, resurfacing, protective systems, upgrading railings, curbs, or other preventative maintenance items are included. If HBRRP funds are involved, the use of this code requires the reporting of the National Bridge Inventory (NBI) structure number in the data field identified Bridge Numbers.</t>
      </text>
    </comment>
    <comment ref="L31" authorId="28" shapeId="0" xr:uid="{0743556F-6FE7-4621-9623-8C17C7A6A4F0}">
      <text>
        <t>[Threaded comment]
Your version of Excel allows you to read this threaded comment; however, any edits to it will get removed if the file is opened in a newer version of Excel. Learn more: https://go.microsoft.com/fwlink/?linkid=870924
Comment:
    Activities that prevent, delay, or reduce deterioration of bridges or bridge elements, restore the function of existing bridges, keep bridges in good condition and extend their life.</t>
      </text>
    </comment>
    <comment ref="L32" authorId="29" shapeId="0" xr:uid="{500D9C56-0D1A-4541-877C-592B2D04B085}">
      <text>
        <t>[Threaded comment]
Your version of Excel allows you to read this threaded comment; however, any edits to it will get removed if the file is opened in a newer version of Excel. Learn more: https://go.microsoft.com/fwlink/?linkid=870924
Comment:
    For the preparation of plans, specifications, and estimates (PS&amp;E), traffic, and related studies including field inspections, surveys, material testing, and borings.</t>
      </text>
    </comment>
    <comment ref="L33" authorId="30" shapeId="0" xr:uid="{85078974-54A7-440E-B0B1-4015DE0B054D}">
      <text>
        <t>[Threaded comment]
Your version of Excel allows you to read this threaded comment; however, any edits to it will get removed if the file is opened in a newer version of Excel. Learn more: https://go.microsoft.com/fwlink/?linkid=870924
Comment:
    For purchase of land, improvement and easements, in addition to the cost of moving and relocating buildings, businesses, and persons.</t>
      </text>
    </comment>
    <comment ref="L34" authorId="31" shapeId="0" xr:uid="{74D8D169-CAD3-411B-BA68-51C51B98BB23}">
      <text>
        <t>[Threaded comment]
Your version of Excel allows you to read this threaded comment; however, any edits to it will get removed if the file is opened in a newer version of Excel. Learn more: https://go.microsoft.com/fwlink/?linkid=870924
Comment:
    For Planning related purposes.</t>
      </text>
    </comment>
    <comment ref="L36" authorId="32" shapeId="0" xr:uid="{C6AB4CE6-4D4C-4BAC-A55F-B7D7F065B743}">
      <text>
        <t>[Threaded comment]
Your version of Excel allows you to read this threaded comment; however, any edits to it will get removed if the file is opened in a newer version of Excel. Learn more: https://go.microsoft.com/fwlink/?linkid=870924
Comment:
    For Research related purposes</t>
      </text>
    </comment>
    <comment ref="L37" authorId="33" shapeId="0" xr:uid="{92615118-FA22-4AAE-A8CD-4EBD092240B4}">
      <text>
        <t>[Threaded comment]
Your version of Excel allows you to read this threaded comment; however, any edits to it will get removed if the file is opened in a newer version of Excel. Learn more: https://go.microsoft.com/fwlink/?linkid=870924
Comment:
    For improvements that do not provide any increase in the level of service, in the condition of the facility or in safety features. Typical improvements that fall in this category would be noise barriers, beautification, and other environmentally related features not built as a part of any other improvement type. If environmental mitigation is needed as the result of a bridge project and it is confined to the reasonable touchdown and the bridge itself, then this is allowable with HBRRP Funds. Outside the reasonable touchdown would not be considered eligible.</t>
      </text>
    </comment>
    <comment ref="L38" authorId="34" shapeId="0" xr:uid="{59E68731-1B08-4F20-A8CE-32BD98C0FC97}">
      <text>
        <t>[Threaded comment]
Your version of Excel allows you to read this threaded comment; however, any edits to it will get removed if the file is opened in a newer version of Excel. Learn more: https://go.microsoft.com/fwlink/?linkid=870924
Comment:
    For projects or a significant portion of a project that provides features or devices to enhance safety. For example, expenditures on projects designed to improve the safety of at-grade railroad crossings or for the construction of facilities dedicated to the enforcement of vehicle weight regulations.</t>
      </text>
    </comment>
    <comment ref="L39" authorId="35" shapeId="0" xr:uid="{7075E15C-8D40-4324-919D-AFEBDE273611}">
      <text>
        <t>[Threaded comment]
Your version of Excel allows you to read this threaded comment; however, any edits to it will get removed if the file is opened in a newer version of Excel. Learn more: https://go.microsoft.com/fwlink/?linkid=870924
Comment:
    Improvements to crossing warning Protective Devices such as signs, markings, and cross bucks; flashing light additions/improvements; and improvement to track circuitry.</t>
      </text>
    </comment>
    <comment ref="L40" authorId="36" shapeId="0" xr:uid="{02E9FC73-C412-4545-B718-D7FAC0269B57}">
      <text>
        <t>[Threaded comment]
Your version of Excel allows you to read this threaded comment; however, any edits to it will get removed if the file is opened in a newer version of Excel. Learn more: https://go.microsoft.com/fwlink/?linkid=870924
Comment:
    For transit and transit-related purposes.</t>
      </text>
    </comment>
    <comment ref="L41" authorId="37" shapeId="0" xr:uid="{39AA2E23-B6A3-4ECC-BCCB-8BF3EC0261A7}">
      <text>
        <t>[Threaded comment]
Your version of Excel allows you to read this threaded comment; however, any edits to it will get removed if the file is opened in a newer version of Excel. Learn more: https://go.microsoft.com/fwlink/?linkid=870924
Comment:
    Traffic operation improvements that are designed to reduce traffic congestion and to facilitate the flow of traffic, both people and vehicles, on existing systems, or to conserve motor fuels. Include automated toll collection equipment, road and bridge surveillance and control systems, etc</t>
      </text>
    </comment>
    <comment ref="L42" authorId="38" shapeId="0" xr:uid="{277F9CC7-8461-4B73-B473-D25D40AB9600}">
      <text>
        <t>[Threaded comment]
Your version of Excel allows you to read this threaded comment; however, any edits to it will get removed if the file is opened in a newer version of Excel. Learn more: https://go.microsoft.com/fwlink/?linkid=870924
Comment:
    Administration for National Recreational Trails Projects, Commercial Vehicles, and other similar projects.</t>
      </text>
    </comment>
    <comment ref="L43" authorId="39" shapeId="0" xr:uid="{00C8B119-714A-46EA-A829-94971391DD21}">
      <text>
        <t>[Threaded comment]
Your version of Excel allows you to read this threaded comment; however, any edits to it will get removed if the file is opened in a newer version of Excel. Learn more: https://go.microsoft.com/fwlink/?linkid=870924
Comment:
    For independent projects (not part of any other Federal-aid Highway project) to construct a facility to accommodate bicycle transportation and pedestrians.</t>
      </text>
    </comment>
    <comment ref="L44" authorId="40" shapeId="0" xr:uid="{4BB1FC0F-F3E1-42E4-9CC4-25E25236FCC1}">
      <text>
        <t>[Threaded comment]
Your version of Excel allows you to read this threaded comment; however, any edits to it will get removed if the file is opened in a newer version of Excel. Learn more: https://go.microsoft.com/fwlink/?linkid=870924
Comment:
    For projects involving landscaping and other scenic beautification through planting and related work. This includes vegetation management to assure the sustain ability of landscape areas.</t>
      </text>
    </comment>
    <comment ref="L45" authorId="41" shapeId="0" xr:uid="{67F422FD-9F07-44F3-ACF2-28FDA1E43A78}">
      <text>
        <t>[Threaded comment]
Your version of Excel allows you to read this threaded comment; however, any edits to it will get removed if the file is opened in a newer version of Excel. Learn more: https://go.microsoft.com/fwlink/?linkid=870924
Comment:
    TAP/RTP</t>
      </text>
    </comment>
    <comment ref="L46" authorId="42" shapeId="0" xr:uid="{46A4389C-CB81-43AD-8257-36C7CB5076C4}">
      <text>
        <t>[Threaded comment]
Your version of Excel allows you to read this threaded comment; however, any edits to it will get removed if the file is opened in a newer version of Excel. Learn more: https://go.microsoft.com/fwlink/?linkid=870924
Comment:
    Training; Supportive Services; TRAC; On the Job Training</t>
      </text>
    </comment>
    <comment ref="L47" authorId="43" shapeId="0" xr:uid="{36D72802-233F-432F-850E-71B5DC0C975E}">
      <text>
        <t>[Threaded comment]
Your version of Excel allows you to read this threaded comment; however, any edits to it will get removed if the file is opened in a newer version of Excel. Learn more: https://go.microsoft.com/fwlink/?linkid=870924
Comment:
    Utilities</t>
      </text>
    </comment>
    <comment ref="L48" authorId="44" shapeId="0" xr:uid="{718A100C-7A51-4607-82A8-5D8ED0522641}">
      <text>
        <t>[Threaded comment]
Your version of Excel allows you to read this threaded comment; however, any edits to it will get removed if the file is opened in a newer version of Excel. Learn more: https://go.microsoft.com/fwlink/?linkid=870924
Comment:
    Miscellaneous work such as National Recreational Trails construction, noise barriers, etc.</t>
      </text>
    </comment>
    <comment ref="L49" authorId="45" shapeId="0" xr:uid="{45687B2C-2F86-4F8D-BC45-19B74E9B286B}">
      <text>
        <t>[Threaded comment]
Your version of Excel allows you to read this threaded comment; however, any edits to it will get removed if the file is opened in a newer version of Excel. Learn more: https://go.microsoft.com/fwlink/?linkid=870924
Comment:
    Interest payments and retirement of principal under an eligible bond issue (including capitalized interest) and any other cost incidental to the sale of an eligible bond issue (including issuance costs, insurance or other credit enhancement fees, and other bond-related costs as determined).</t>
      </text>
    </comment>
    <comment ref="L50" authorId="46" shapeId="0" xr:uid="{56CB06B4-63E5-46B1-B814-5C54623BDBFB}">
      <text>
        <t>[Threaded comment]
Your version of Excel allows you to read this threaded comment; however, any edits to it will get removed if the file is opened in a newer version of Excel. Learn more: https://go.microsoft.com/fwlink/?linkid=870924
Comment:
    Projects using the National Highway Freight Funds program and identified in the NMDOT Freight Plan.</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tc={A53C7315-01BF-4801-AA4B-ECDD814B65A0}</author>
    <author>tc={5B29D3C1-1DA2-41B0-B463-5F95F8823921}</author>
    <author>tc={1D517D42-1090-47A8-A945-AF6548BA94AB}</author>
    <author>tc={959213DF-2B85-497F-B290-3314332AC49C}</author>
    <author>tc={7EAE27B1-580E-4385-8F92-A82783CE91F4}</author>
    <author>tc={C6B5E83E-1008-4938-A7F4-26FEB91B4359}</author>
    <author>tc={DDD629F8-F2E5-4007-9BF2-F145CEC3A316}</author>
    <author>tc={CCA575A8-99C3-4645-B2ED-5865CD2C9385}</author>
    <author>tc={62079022-C3FC-4E63-A019-97EE7B1931EC}</author>
    <author>tc={74FF8DE4-31DA-4CB7-A0A5-24B206DAC3A1}</author>
    <author>tc={240B81A2-73CF-4799-9C77-68F34E4B607B}</author>
    <author>tc={17D84C24-918E-4A17-ACA5-A7AD2F9BD9B5}</author>
    <author>tc={4B2EDBEF-0B1D-4680-93FB-DE4B9430E394}</author>
    <author>tc={062C2307-EA84-4F46-8DFF-11E6234526C5}</author>
    <author>tc={B40DDD23-19A7-4057-9C6A-F7DAA18A4CE8}</author>
    <author>tc={6ED13F8D-4CD0-4B36-8C32-8B1D0C3D9EC1}</author>
    <author>tc={F1027C6B-7A79-42EE-8316-E6AC570C1EE1}</author>
    <author>tc={3DE683A9-746D-48B1-A4AD-835B1BFABF63}</author>
    <author>tc={BF6B4439-89B4-4595-9BCF-ED5ACC4A7B2D}</author>
    <author>tc={DA817C7F-00F7-4B7B-A645-B8B79626C435}</author>
    <author>tc={D13DCD3B-FE1C-4887-9AB1-6784FB9F9849}</author>
    <author>tc={0A804869-2028-46CB-B454-7843488EE370}</author>
    <author>tc={98993D10-C6B3-49EE-890D-305D9724D571}</author>
    <author>tc={9DE29BD0-86B1-4B01-93C3-571E8681EA9A}</author>
    <author>tc={44700359-4899-4091-8EF1-871D73AA6A66}</author>
    <author>tc={FEA051AD-23C4-41D0-828A-D09B3BC897B3}</author>
    <author>tc={3902860B-0615-41F4-8148-6B4909834717}</author>
    <author>tc={039B28B1-196C-47AA-BC3D-29828E9A2C31}</author>
    <author>tc={CB3B4045-B3D2-47A5-9CA5-AFC30335A6D5}</author>
    <author>tc={98CD115B-9E5E-43FD-88FB-BCFB554CF8A0}</author>
    <author>tc={B60EE96C-B18C-411B-B36C-91E082DCCA1A}</author>
    <author>tc={2E593F1B-BB7F-475A-B3F3-3DC1A18D0EBC}</author>
    <author>tc={92BAAA78-3265-4145-9E39-0489529DDBCA}</author>
    <author>tc={D6991DF9-273B-4D98-B986-01965AB3A813}</author>
    <author>tc={D603BA37-AFED-4522-804C-F79122680B5D}</author>
    <author>tc={F107150B-C37B-4497-9FA6-9703AA444A60}</author>
    <author>tc={9AF89D9E-88CA-40AF-A29C-332E9CC152D2}</author>
    <author>tc={F3F3CFFD-ED65-4691-83C0-AA2D1870468E}</author>
    <author>tc={5DB8BAFD-F8FD-467B-9EE9-CA157EBFD034}</author>
    <author>tc={9158539F-DECD-4ED6-A36F-1FFC71BD8B3C}</author>
    <author>tc={0D57C147-7310-4752-BD5D-13B07441F7F6}</author>
    <author>tc={146C5E0F-0C28-42F5-9E8C-43EB46209836}</author>
    <author>tc={38134608-DBCA-4321-B840-705AFE7F83B6}</author>
    <author>tc={E3C3D3CD-B4A7-4C48-A9D9-EBBDA974FC01}</author>
    <author>tc={D7A4C5D2-8093-4CBB-B01C-63786B844680}</author>
    <author>tc={3A2443EE-70A1-4DCB-AD10-9BD132796573}</author>
    <author>tc={DFA2E351-8F06-4AD7-A56B-973859AD59E0}</author>
    <author>tc={91B375C0-270A-4DC8-9689-7EDFCAE880BF}</author>
    <author>tc={794659E9-76CF-4433-A089-470A4C8258FE}</author>
    <author>tc={09D1F2B2-2C29-413F-A54C-E9DC025F599B}</author>
  </authors>
  <commentList>
    <comment ref="L4" authorId="0" shapeId="0" xr:uid="{A53C7315-01BF-4801-AA4B-ECDD814B65A0}">
      <text>
        <t>[Threaded comment]
Your version of Excel allows you to read this threaded comment; however, any edits to it will get removed if the file is opened in a newer version of Excel. Learn more: https://go.microsoft.com/fwlink/?linkid=870924
Comment:
    For the preparation of plans, specifications, and estimates (PS&amp;E), traffic, and related studies including field inspections, surveys, material testing, and borings.</t>
      </text>
    </comment>
    <comment ref="L5" authorId="1" shapeId="0" xr:uid="{5B29D3C1-1DA2-41B0-B463-5F95F8823921}">
      <text>
        <t>[Threaded comment]
Your version of Excel allows you to read this threaded comment; however, any edits to it will get removed if the file is opened in a newer version of Excel. Learn more: https://go.microsoft.com/fwlink/?linkid=870924
Comment:
    For the preparation of plans, specifications, and estimates (PS&amp;E), traffic, and related studies including field inspections, surveys, material testing, and borings.</t>
      </text>
    </comment>
    <comment ref="L6" authorId="2" shapeId="0" xr:uid="{1D517D42-1090-47A8-A945-AF6548BA94AB}">
      <text>
        <t>[Threaded comment]
Your version of Excel allows you to read this threaded comment; however, any edits to it will get removed if the file is opened in a newer version of Excel. Learn more: https://go.microsoft.com/fwlink/?linkid=870924
Comment:
    For the preparation of plans, specifications, and estimates (PS&amp;E), traffic, and related studies including field inspections, surveys, material testing, and borings.</t>
      </text>
    </comment>
    <comment ref="G19" authorId="3" shapeId="0" xr:uid="{959213DF-2B85-497F-B290-3314332AC49C}">
      <text>
        <t>[Threaded comment]
Your version of Excel allows you to read this threaded comment; however, any edits to it will get removed if the file is opened in a newer version of Excel. Learn more: https://go.microsoft.com/fwlink/?linkid=870924
Comment:
    Highest class of Arterials; abutting land uses are NOT directly served by them; also have higher speed limits, higher vehicle miles traveled (VMT), and more travel lanes (than Minor Arterials), which results in more mobility; are used for statewide travel, and typically represents the lowest percentage of mileage of the state’s roadway network.</t>
      </text>
    </comment>
    <comment ref="L19" authorId="4" shapeId="0" xr:uid="{7EAE27B1-580E-4385-8F92-A82783CE91F4}">
      <text>
        <t>[Threaded comment]
Your version of Excel allows you to read this threaded comment; however, any edits to it will get removed if the file is opened in a newer version of Excel. Learn more: https://go.microsoft.com/fwlink/?linkid=870924
Comment:
    Construction of a new roadway that will not replace an existing roadway. A new roadway will provide: (1) a roadway where none existed or (2) an additional and alternate roadway to an existing roadway that will remain open and continue to serve through traffic.</t>
      </text>
    </comment>
    <comment ref="W19" authorId="5" shapeId="0" xr:uid="{C6B5E83E-1008-4938-A7F4-26FEB91B4359}">
      <text>
        <t>[Threaded comment]
Your version of Excel allows you to read this threaded comment; however, any edits to it will get removed if the file is opened in a newer version of Excel. Learn more: https://go.microsoft.com/fwlink/?linkid=870924
Comment:
    Operate with Transparency and Accountability</t>
      </text>
    </comment>
    <comment ref="G20" authorId="6" shapeId="0" xr:uid="{DDD629F8-F2E5-4007-9BF2-F145CEC3A316}">
      <text>
        <t>[Threaded comment]
Your version of Excel allows you to read this threaded comment; however, any edits to it will get removed if the file is opened in a newer version of Excel. Learn more: https://go.microsoft.com/fwlink/?linkid=870924
Comment:
    Other Freeways and Expressways – Very similar to Interstates, with travel lanes separated by some type of physical barrier, abutting land uses NOT directly served by them; also have higher speed limits, high VMT, and more travel lanes (than Minor Arterials).</t>
      </text>
    </comment>
    <comment ref="L20" authorId="7" shapeId="0" xr:uid="{CCA575A8-99C3-4645-B2ED-5865CD2C9385}">
      <text>
        <t>[Threaded comment]
Your version of Excel allows you to read this threaded comment; however, any edits to it will get removed if the file is opened in a newer version of Excel. Learn more: https://go.microsoft.com/fwlink/?linkid=870924
Comment:
    Construction on approximate alignment of an existing route where the old pavement structure is substantially removed and replaced. Such reconstruction includes widening to provide continuous additional through-lane(s), adding or revising interchanges, or replacing other highway elements such as a grade separation to replace an existing grade intersection. Also included, where necessary, are other incidental improvements such as drainage and shoulder improvements.</t>
      </text>
    </comment>
    <comment ref="W20" authorId="8" shapeId="0" xr:uid="{62079022-C3FC-4E63-A019-97EE7B1931EC}">
      <text>
        <t>[Threaded comment]
Your version of Excel allows you to read this threaded comment; however, any edits to it will get removed if the file is opened in a newer version of Excel. Learn more: https://go.microsoft.com/fwlink/?linkid=870924
Comment:
    Improve Safety for All System Users</t>
      </text>
    </comment>
    <comment ref="G21" authorId="9" shapeId="0" xr:uid="{74FF8DE4-31DA-4CB7-A0A5-24B206DAC3A1}">
      <text>
        <t>[Threaded comment]
Your version of Excel allows you to read this threaded comment; however, any edits to it will get removed if the file is opened in a newer version of Excel. Learn more: https://go.microsoft.com/fwlink/?linkid=870924
Comment:
    Serves major centers of Metropolitan Areas and provides a high degree of mobility; abutting land uses may be directly served by them.</t>
      </text>
    </comment>
    <comment ref="L21" authorId="10" shapeId="0" xr:uid="{240B81A2-73CF-4799-9C77-68F34E4B607B}">
      <text>
        <t>[Threaded comment]
Your version of Excel allows you to read this threaded comment; however, any edits to it will get removed if the file is opened in a newer version of Excel. Learn more: https://go.microsoft.com/fwlink/?linkid=870924
Comment:
    Widening the lanes and/or shoulders of an existing roadway without adding through lanes. This may include reconstructing the existing pavement and other incidental improvements such as shoulder and drainage improvements</t>
      </text>
    </comment>
    <comment ref="W21" authorId="11" shapeId="0" xr:uid="{17D84C24-918E-4A17-ACA5-A7AD2F9BD9B5}">
      <text>
        <t>[Threaded comment]
Your version of Excel allows you to read this threaded comment; however, any edits to it will get removed if the file is opened in a newer version of Excel. Learn more: https://go.microsoft.com/fwlink/?linkid=870924
Comment:
    Preserve and Maintain Our Transportation Assets for the Long-Term</t>
      </text>
    </comment>
    <comment ref="G22" authorId="12" shapeId="0" xr:uid="{4B2EDBEF-0B1D-4680-93FB-DE4B9430E394}">
      <text>
        <t>[Threaded comment]
Your version of Excel allows you to read this threaded comment; however, any edits to it will get removed if the file is opened in a newer version of Excel. Learn more: https://go.microsoft.com/fwlink/?linkid=870924
Comment:
    Used for trips of moderate length, and offer connectivity to the higher Arterial system (Principal Arterials). These roads may carry local bus routes. They offer less mobility (than Principal Arterials), but more accessibility.</t>
      </text>
    </comment>
    <comment ref="L22" authorId="13" shapeId="0" xr:uid="{062C2307-EA84-4F46-8DFF-11E6234526C5}">
      <text>
        <t>[Threaded comment]
Your version of Excel allows you to read this threaded comment; however, any edits to it will get removed if the file is opened in a newer version of Excel. Learn more: https://go.microsoft.com/fwlink/?linkid=870924
Comment:
    Widening the lanes and/or shoulders of an existing roadway without adding through lanes. This may include reconstructing the existing pavement and other incidental improvements such as shoulder and drainage improvements</t>
      </text>
    </comment>
    <comment ref="W22" authorId="14" shapeId="0" xr:uid="{B40DDD23-19A7-4057-9C6A-F7DAA18A4CE8}">
      <text>
        <t>[Threaded comment]
Your version of Excel allows you to read this threaded comment; however, any edits to it will get removed if the file is opened in a newer version of Excel. Learn more: https://go.microsoft.com/fwlink/?linkid=870924
Comment:
    Provide Multimodal Access &amp; Connectivity for Community Prosperity</t>
      </text>
    </comment>
    <comment ref="G23" authorId="15" shapeId="0" xr:uid="{6ED13F8D-4CD0-4B36-8C32-8B1D0C3D9EC1}">
      <text>
        <t>[Threaded comment]
Your version of Excel allows you to read this threaded comment; however, any edits to it will get removed if the file is opened in a newer version of Excel. Learn more: https://go.microsoft.com/fwlink/?linkid=870924
Comment:
    Longer in length than Minor Collectors, connects larger traffic generators to the Arterial network; also have lower connecting driveway densities, higher speed limits, higher VMT, more travel lanes, and are spaced at greater intervals (than Minor Collectors); Major Collector mileage is less than Minor Collector mileage.</t>
      </text>
    </comment>
    <comment ref="L23" authorId="16" shapeId="0" xr:uid="{F1027C6B-7A79-42EE-8316-E6AC570C1EE1}">
      <text>
        <t>[Threaded comment]
Your version of Excel allows you to read this threaded comment; however, any edits to it will get removed if the file is opened in a newer version of Excel. Learn more: https://go.microsoft.com/fwlink/?linkid=870924
Comment:
    Placement of additional surface material over the existing roadway to improve serviceability or to provide additional strength. There may be some upgrading of unsafe features and other incidental work in conjunction with resurfacing. Where surfacing is constructed by a separate project as a final stage of construction, the type of improvement should be the same as that of the preceding stage B new route, relocation, reconstruction, minor widening, etc.</t>
      </text>
    </comment>
    <comment ref="W23" authorId="17" shapeId="0" xr:uid="{3DE683A9-746D-48B1-A4AD-835B1BFABF63}">
      <text>
        <t>[Threaded comment]
Your version of Excel allows you to read this threaded comment; however, any edits to it will get removed if the file is opened in a newer version of Excel. Learn more: https://go.microsoft.com/fwlink/?linkid=870924
Comment:
    Deliver Programs that Respect New Mexico's Cultures, Environment, History, Health &amp; Quality of Life</t>
      </text>
    </comment>
    <comment ref="G24" authorId="18" shapeId="0" xr:uid="{BF6B4439-89B4-4595-9BCF-ED5ACC4A7B2D}">
      <text>
        <t>[Threaded comment]
Your version of Excel allows you to read this threaded comment; however, any edits to it will get removed if the file is opened in a newer version of Excel. Learn more: https://go.microsoft.com/fwlink/?linkid=870924
Comment:
    Lower speed limits, located in under-served and clustered residential areas; have more connecting driveways, lower VMT than Major Collectors, fewer travel lanes, and are spaced at closer intervals than Major Collectors and includes more mileage than Major Collectors.</t>
      </text>
    </comment>
    <comment ref="L24" authorId="19" shapeId="0" xr:uid="{DA817C7F-00F7-4B7B-A645-B8B79626C435}">
      <text>
        <t>[Threaded comment]
Your version of Excel allows you to read this threaded comment; however, any edits to it will get removed if the file is opened in a newer version of Excel. Learn more: https://go.microsoft.com/fwlink/?linkid=870924
Comment:
    F4A, F4B, F4C, Hot In-place Recycling, F4D, F4E, F4F, R4A, R4B, R4C</t>
      </text>
    </comment>
    <comment ref="G25" authorId="20" shapeId="0" xr:uid="{D13DCD3B-FE1C-4887-9AB1-6784FB9F9849}">
      <text>
        <t>[Threaded comment]
Your version of Excel allows you to read this threaded comment; however, any edits to it will get removed if the file is opened in a newer version of Excel. Learn more: https://go.microsoft.com/fwlink/?linkid=870924
Comment:
    Account for the highest percentage of all roadways in terms of mileage. Local roads carry no through traffic movement and are used to provide access to adjacent land. [Local roads are not represented on this map as part of the roadway overlay for faster map load-time, but some additional roads are included in the base map, particularly when you zoom into the community level.]</t>
      </text>
    </comment>
    <comment ref="L25" authorId="21" shapeId="0" xr:uid="{0A804869-2028-46CB-B454-7843488EE370}">
      <text>
        <t xml:space="preserve">[Threaded comment]
Your version of Excel allows you to read this threaded comment; however, any edits to it will get removed if the file is opened in a newer version of Excel. Learn more: https://go.microsoft.com/fwlink/?linkid=870924
Comment:
    F6A, F6B, F6C, F6D, F6E, F6F, F6H, F6I, F6G, R6A, R6B, R6C, R6D
</t>
      </text>
    </comment>
    <comment ref="L26" authorId="22" shapeId="0" xr:uid="{98993D10-C6B3-49EE-890D-305D9724D571}">
      <text>
        <t>[Threaded comment]
Your version of Excel allows you to read this threaded comment; however, any edits to it will get removed if the file is opened in a newer version of Excel. Learn more: https://go.microsoft.com/fwlink/?linkid=870924
Comment:
    F3A - Scrub Seal, F3B - Chip Seal, F3C - Slurry Seal, F3D - Cape Seal, F3E - ROGFC/OGFC, F3F - Microsurfacing, F3G - Plant Mix Wearing Course overlay or NovaChip Overlay, R3A - Diamond Grinding, R3B - Diamond Grooving</t>
      </text>
    </comment>
    <comment ref="L27" authorId="23" shapeId="0" xr:uid="{9DE29BD0-86B1-4B01-93C3-571E8681EA9A}">
      <text>
        <t>[Threaded comment]
Your version of Excel allows you to read this threaded comment; however, any edits to it will get removed if the file is opened in a newer version of Excel. Learn more: https://go.microsoft.com/fwlink/?linkid=870924
Comment:
    F5A, F5B, F5C, F5D, F5E, F5F, R5A, R5B, R5C</t>
      </text>
    </comment>
    <comment ref="L28" authorId="24" shapeId="0" xr:uid="{44700359-4899-4091-8EF1-871D73AA6A66}">
      <text>
        <t>[Threaded comment]
Your version of Excel allows you to read this threaded comment; however, any edits to it will get removed if the file is opened in a newer version of Excel. Learn more: https://go.microsoft.com/fwlink/?linkid=870924
Comment:
    F1A - Crack Seal, F1B - Fog Seal, R1 - Joint and Crack Seal</t>
      </text>
    </comment>
    <comment ref="L29" authorId="25" shapeId="0" xr:uid="{FEA051AD-23C4-41D0-828A-D09B3BC897B3}">
      <text>
        <t>[Threaded comment]
Your version of Excel allows you to read this threaded comment; however, any edits to it will get removed if the file is opened in a newer version of Excel. Learn more: https://go.microsoft.com/fwlink/?linkid=870924
Comment:
    See Figure D for specific pavement treatment categories.</t>
      </text>
    </comment>
    <comment ref="L30" authorId="26" shapeId="0" xr:uid="{3902860B-0615-41F4-8148-6B4909834717}">
      <text>
        <t>[Threaded comment]
Your version of Excel allows you to read this threaded comment; however, any edits to it will get removed if the file is opened in a newer version of Excel. Learn more: https://go.microsoft.com/fwlink/?linkid=870924
Comment:
    R7A - Rubblizing (PCCP), R7B - Reconstruction</t>
      </text>
    </comment>
    <comment ref="L31" authorId="27" shapeId="0" xr:uid="{039B28B1-196C-47AA-BC3D-29828E9A2C31}">
      <text>
        <t>[Threaded comment]
Your version of Excel allows you to read this threaded comment; however, any edits to it will get removed if the file is opened in a newer version of Excel. Learn more: https://go.microsoft.com/fwlink/?linkid=870924
Comment:
    Construction of a new bridge that does not replace or relocate an existing bridge.</t>
      </text>
    </comment>
    <comment ref="L32" authorId="28" shapeId="0" xr:uid="{CB3B4045-B3D2-47A5-9CA5-AFC30335A6D5}">
      <text>
        <t>[Threaded comment]
Your version of Excel allows you to read this threaded comment; however, any edits to it will get removed if the file is opened in a newer version of Excel. Learn more: https://go.microsoft.com/fwlink/?linkid=870924
Comment:
    Total replacement of a structurally inadequate or functionally obsolete bridge with a new structure constructed with additional lanes in the same general traffic corridor to current geometric construction standards. Incidental roadway approach work is included. The use of this code requires the reporting of the National Bridge Inventory (NBI) structure number in the data field identified Bridge Numbers.</t>
      </text>
    </comment>
    <comment ref="L33" authorId="29" shapeId="0" xr:uid="{98CD115B-9E5E-43FD-88FB-BCFB554CF8A0}">
      <text>
        <t>[Threaded comment]
Your version of Excel allows you to read this threaded comment; however, any edits to it will get removed if the file is opened in a newer version of Excel. Learn more: https://go.microsoft.com/fwlink/?linkid=870924
Comment:
    Total replacement of a structurally-inadequate or functionally-obsolete bridge with a new structure without adding lanes constructed in the same general traffic corridor to current geometric construction standards. A bridge removed and replaced with a lesser facility is considered a bridge replacement. Incidental roadway approach work is included. The use of this code requires the reporting of the National Bridge Inventory (NBI) structure number in the data field identified Bridge Numbers.</t>
      </text>
    </comment>
    <comment ref="L34" authorId="30" shapeId="0" xr:uid="{B60EE96C-B18C-411B-B36C-91E082DCCA1A}">
      <text>
        <t>[Threaded comment]
Your version of Excel allows you to read this threaded comment; however, any edits to it will get removed if the file is opened in a newer version of Excel. Learn more: https://go.microsoft.com/fwlink/?linkid=870924
Comment:
    For the major work required to restore structural integrity of a bridge as well as work necessary to correct major safety defects. Bridge deck replacement (both partial and complete) and widening of bridges without adding through lanes to specified standards are included. Work required correcting minor structure and safety defects or deficiencies, such as deck patching, resurfacing, protective systems, upgrading railings, curbs, or other preventative maintenance items are included. If HBRRP funds are involved, the use of this code requires the reporting of the National Bridge Inventory (NBI) structure number in the data field identified Bridge Numbers.</t>
      </text>
    </comment>
    <comment ref="L35" authorId="31" shapeId="0" xr:uid="{2E593F1B-BB7F-475A-B3F3-3DC1A18D0EBC}">
      <text>
        <t>[Threaded comment]
Your version of Excel allows you to read this threaded comment; however, any edits to it will get removed if the file is opened in a newer version of Excel. Learn more: https://go.microsoft.com/fwlink/?linkid=870924
Comment:
    Activities that prevent, delay, or reduce deterioration of bridges or bridge elements, restore the function of existing bridges, keep bridges in good condition and extend their life.</t>
      </text>
    </comment>
    <comment ref="L36" authorId="32" shapeId="0" xr:uid="{92BAAA78-3265-4145-9E39-0489529DDBCA}">
      <text>
        <t>[Threaded comment]
Your version of Excel allows you to read this threaded comment; however, any edits to it will get removed if the file is opened in a newer version of Excel. Learn more: https://go.microsoft.com/fwlink/?linkid=870924
Comment:
    For the preparation of plans, specifications, and estimates (PS&amp;E), traffic, and related studies including field inspections, surveys, material testing, and borings.</t>
      </text>
    </comment>
    <comment ref="L37" authorId="33" shapeId="0" xr:uid="{D6991DF9-273B-4D98-B986-01965AB3A813}">
      <text>
        <t>[Threaded comment]
Your version of Excel allows you to read this threaded comment; however, any edits to it will get removed if the file is opened in a newer version of Excel. Learn more: https://go.microsoft.com/fwlink/?linkid=870924
Comment:
    For purchase of land, improvement and easements, in addition to the cost of moving and relocating buildings, businesses, and persons.</t>
      </text>
    </comment>
    <comment ref="L38" authorId="34" shapeId="0" xr:uid="{D603BA37-AFED-4522-804C-F79122680B5D}">
      <text>
        <t>[Threaded comment]
Your version of Excel allows you to read this threaded comment; however, any edits to it will get removed if the file is opened in a newer version of Excel. Learn more: https://go.microsoft.com/fwlink/?linkid=870924
Comment:
    For Planning related purposes.</t>
      </text>
    </comment>
    <comment ref="L40" authorId="35" shapeId="0" xr:uid="{F107150B-C37B-4497-9FA6-9703AA444A60}">
      <text>
        <t>[Threaded comment]
Your version of Excel allows you to read this threaded comment; however, any edits to it will get removed if the file is opened in a newer version of Excel. Learn more: https://go.microsoft.com/fwlink/?linkid=870924
Comment:
    For Research related purposes</t>
      </text>
    </comment>
    <comment ref="L41" authorId="36" shapeId="0" xr:uid="{9AF89D9E-88CA-40AF-A29C-332E9CC152D2}">
      <text>
        <t>[Threaded comment]
Your version of Excel allows you to read this threaded comment; however, any edits to it will get removed if the file is opened in a newer version of Excel. Learn more: https://go.microsoft.com/fwlink/?linkid=870924
Comment:
    For improvements that do not provide any increase in the level of service, in the condition of the facility or in safety features. Typical improvements that fall in this category would be noise barriers, beautification, and other environmentally related features not built as a part of any other improvement type. If environmental mitigation is needed as the result of a bridge project and it is confined to the reasonable touchdown and the bridge itself, then this is allowable with HBRRP Funds. Outside the reasonable touchdown would not be considered eligible.</t>
      </text>
    </comment>
    <comment ref="L42" authorId="37" shapeId="0" xr:uid="{F3F3CFFD-ED65-4691-83C0-AA2D1870468E}">
      <text>
        <t>[Threaded comment]
Your version of Excel allows you to read this threaded comment; however, any edits to it will get removed if the file is opened in a newer version of Excel. Learn more: https://go.microsoft.com/fwlink/?linkid=870924
Comment:
    For projects or a significant portion of a project that provides features or devices to enhance safety. For example, expenditures on projects designed to improve the safety of at-grade railroad crossings or for the construction of facilities dedicated to the enforcement of vehicle weight regulations.</t>
      </text>
    </comment>
    <comment ref="L43" authorId="38" shapeId="0" xr:uid="{5DB8BAFD-F8FD-467B-9EE9-CA157EBFD034}">
      <text>
        <t>[Threaded comment]
Your version of Excel allows you to read this threaded comment; however, any edits to it will get removed if the file is opened in a newer version of Excel. Learn more: https://go.microsoft.com/fwlink/?linkid=870924
Comment:
    Improvements to crossing warning Protective Devices such as signs, markings, and cross bucks; flashing light additions/improvements; and improvement to track circuitry.</t>
      </text>
    </comment>
    <comment ref="L44" authorId="39" shapeId="0" xr:uid="{9158539F-DECD-4ED6-A36F-1FFC71BD8B3C}">
      <text>
        <t>[Threaded comment]
Your version of Excel allows you to read this threaded comment; however, any edits to it will get removed if the file is opened in a newer version of Excel. Learn more: https://go.microsoft.com/fwlink/?linkid=870924
Comment:
    For transit and transit-related purposes.</t>
      </text>
    </comment>
    <comment ref="L45" authorId="40" shapeId="0" xr:uid="{0D57C147-7310-4752-BD5D-13B07441F7F6}">
      <text>
        <t>[Threaded comment]
Your version of Excel allows you to read this threaded comment; however, any edits to it will get removed if the file is opened in a newer version of Excel. Learn more: https://go.microsoft.com/fwlink/?linkid=870924
Comment:
    Traffic operation improvements that are designed to reduce traffic congestion and to facilitate the flow of traffic, both people and vehicles, on existing systems, or to conserve motor fuels. Include automated toll collection equipment, road and bridge surveillance and control systems, etc</t>
      </text>
    </comment>
    <comment ref="L46" authorId="41" shapeId="0" xr:uid="{146C5E0F-0C28-42F5-9E8C-43EB46209836}">
      <text>
        <t>[Threaded comment]
Your version of Excel allows you to read this threaded comment; however, any edits to it will get removed if the file is opened in a newer version of Excel. Learn more: https://go.microsoft.com/fwlink/?linkid=870924
Comment:
    Administration for National Recreational Trails Projects, Commercial Vehicles, and other similar projects.</t>
      </text>
    </comment>
    <comment ref="L47" authorId="42" shapeId="0" xr:uid="{38134608-DBCA-4321-B840-705AFE7F83B6}">
      <text>
        <t>[Threaded comment]
Your version of Excel allows you to read this threaded comment; however, any edits to it will get removed if the file is opened in a newer version of Excel. Learn more: https://go.microsoft.com/fwlink/?linkid=870924
Comment:
    For independent projects (not part of any other Federal-aid Highway project) to construct a facility to accommodate bicycle transportation and pedestrians.</t>
      </text>
    </comment>
    <comment ref="L48" authorId="43" shapeId="0" xr:uid="{E3C3D3CD-B4A7-4C48-A9D9-EBBDA974FC01}">
      <text>
        <t>[Threaded comment]
Your version of Excel allows you to read this threaded comment; however, any edits to it will get removed if the file is opened in a newer version of Excel. Learn more: https://go.microsoft.com/fwlink/?linkid=870924
Comment:
    For projects involving landscaping and other scenic beautification through planting and related work. This includes vegetation management to assure the sustain ability of landscape areas.</t>
      </text>
    </comment>
    <comment ref="L49" authorId="44" shapeId="0" xr:uid="{D7A4C5D2-8093-4CBB-B01C-63786B844680}">
      <text>
        <t>[Threaded comment]
Your version of Excel allows you to read this threaded comment; however, any edits to it will get removed if the file is opened in a newer version of Excel. Learn more: https://go.microsoft.com/fwlink/?linkid=870924
Comment:
    TAP/RTP</t>
      </text>
    </comment>
    <comment ref="L50" authorId="45" shapeId="0" xr:uid="{3A2443EE-70A1-4DCB-AD10-9BD132796573}">
      <text>
        <t>[Threaded comment]
Your version of Excel allows you to read this threaded comment; however, any edits to it will get removed if the file is opened in a newer version of Excel. Learn more: https://go.microsoft.com/fwlink/?linkid=870924
Comment:
    Training; Supportive Services; TRAC; On the Job Training</t>
      </text>
    </comment>
    <comment ref="L51" authorId="46" shapeId="0" xr:uid="{DFA2E351-8F06-4AD7-A56B-973859AD59E0}">
      <text>
        <t>[Threaded comment]
Your version of Excel allows you to read this threaded comment; however, any edits to it will get removed if the file is opened in a newer version of Excel. Learn more: https://go.microsoft.com/fwlink/?linkid=870924
Comment:
    Utilities</t>
      </text>
    </comment>
    <comment ref="L52" authorId="47" shapeId="0" xr:uid="{91B375C0-270A-4DC8-9689-7EDFCAE880BF}">
      <text>
        <t>[Threaded comment]
Your version of Excel allows you to read this threaded comment; however, any edits to it will get removed if the file is opened in a newer version of Excel. Learn more: https://go.microsoft.com/fwlink/?linkid=870924
Comment:
    Miscellaneous work such as National Recreational Trails construction, noise barriers, etc.</t>
      </text>
    </comment>
    <comment ref="L53" authorId="48" shapeId="0" xr:uid="{794659E9-76CF-4433-A089-470A4C8258FE}">
      <text>
        <t>[Threaded comment]
Your version of Excel allows you to read this threaded comment; however, any edits to it will get removed if the file is opened in a newer version of Excel. Learn more: https://go.microsoft.com/fwlink/?linkid=870924
Comment:
    Interest payments and retirement of principal under an eligible bond issue (including capitalized interest) and any other cost incidental to the sale of an eligible bond issue (including issuance costs, insurance or other credit enhancement fees, and other bond-related costs as determined).</t>
      </text>
    </comment>
    <comment ref="L54" authorId="49" shapeId="0" xr:uid="{09D1F2B2-2C29-413F-A54C-E9DC025F599B}">
      <text>
        <t>[Threaded comment]
Your version of Excel allows you to read this threaded comment; however, any edits to it will get removed if the file is opened in a newer version of Excel. Learn more: https://go.microsoft.com/fwlink/?linkid=870924
Comment:
    Projects using the National Highway Freight Funds program and identified in the NMDOT Freight Plan.</t>
      </text>
    </comment>
  </commentList>
</comments>
</file>

<file path=xl/sharedStrings.xml><?xml version="1.0" encoding="utf-8"?>
<sst xmlns="http://schemas.openxmlformats.org/spreadsheetml/2006/main" count="2124" uniqueCount="558">
  <si>
    <t>Item:</t>
  </si>
  <si>
    <t>Definition</t>
  </si>
  <si>
    <t>How to</t>
  </si>
  <si>
    <t>NMDFA ID#</t>
  </si>
  <si>
    <t>Project identifier in T/LPA's Infrastructure Capital Improvement Plan (ICIP)</t>
  </si>
  <si>
    <t>http://nmdfa.state.nm.us/icip.aspx</t>
  </si>
  <si>
    <t>Control #</t>
  </si>
  <si>
    <t>Project identifier in State Transportation Improvement Program (STIP)</t>
  </si>
  <si>
    <t>https://estip.dot.state.nm.us/</t>
  </si>
  <si>
    <t>Ranking</t>
  </si>
  <si>
    <t>Set by RTPO Committee</t>
  </si>
  <si>
    <t>Rules set by RTPO and/or dictated by type of funding program</t>
  </si>
  <si>
    <t>TITLE</t>
  </si>
  <si>
    <t>Title of Project</t>
  </si>
  <si>
    <t>Needs to match and be descriptive</t>
  </si>
  <si>
    <t>LOCAL ENTITY</t>
  </si>
  <si>
    <t>T/LPA that submitted the project (NOTE projects in Comments that are NMDOT lead)</t>
  </si>
  <si>
    <t>Route Number</t>
  </si>
  <si>
    <t xml:space="preserve">The roadway route number </t>
  </si>
  <si>
    <t>Route number should be the highest idenitifier moving from (Federal/Tribal-State-Local)</t>
  </si>
  <si>
    <t>FC</t>
  </si>
  <si>
    <t>Functional Classification</t>
  </si>
  <si>
    <t>https://nmdot.maps.arcgis.com/apps/webappviewer/index.html?id=f2fc877d107b4e338deb789f70a8779e</t>
  </si>
  <si>
    <t>COUNTY</t>
  </si>
  <si>
    <t>County where project is located</t>
  </si>
  <si>
    <t>DISTRICT</t>
  </si>
  <si>
    <t>NMDOT District where project is located</t>
  </si>
  <si>
    <t>BOP LIMIT</t>
  </si>
  <si>
    <t>Beginning of Project  Limit</t>
  </si>
  <si>
    <t>EOP LIMIT</t>
  </si>
  <si>
    <t>Ending of Project Limit</t>
  </si>
  <si>
    <t>PROJECT TYPE</t>
  </si>
  <si>
    <t>Based on Project Types (#) in STIP and Project Description</t>
  </si>
  <si>
    <t>DESCRIPTION</t>
  </si>
  <si>
    <t>A synopsis of what is provided by T/LPA</t>
  </si>
  <si>
    <t>PFF, Consultation Report, or PPF</t>
  </si>
  <si>
    <t>LENGTH</t>
  </si>
  <si>
    <t>Based on what is provided by T/LPA</t>
  </si>
  <si>
    <t>Starting Investment</t>
  </si>
  <si>
    <t>What T/LPA started with for this project</t>
  </si>
  <si>
    <t>Always $0</t>
  </si>
  <si>
    <t>PROJECT TOTAL</t>
  </si>
  <si>
    <t>Total project cost</t>
  </si>
  <si>
    <t>PFF, Consultation Report, or PPF - engineering estimates</t>
  </si>
  <si>
    <t>FEDERAL</t>
  </si>
  <si>
    <t>Based on % of Project Cost</t>
  </si>
  <si>
    <t>Based on funding program requirements</t>
  </si>
  <si>
    <t>LOCAL</t>
  </si>
  <si>
    <t>FUNDED TO DATE</t>
  </si>
  <si>
    <t>Spent money to date on project</t>
  </si>
  <si>
    <t>ICIP, PPF, STIP, T/LPA</t>
  </si>
  <si>
    <t>Needed Investment</t>
  </si>
  <si>
    <t>What is left to fully fund project/phase, TOTAL-Funded to Date</t>
  </si>
  <si>
    <t>[@PROJECT TOTAL]]-[@[FUNDED TO DATE]]</t>
  </si>
  <si>
    <t>STATUS</t>
  </si>
  <si>
    <t>(1) Active, Not Funded, (2) Partially Funded, (3) Fully Funded, or (4) Completed</t>
  </si>
  <si>
    <t>Project Status - RTPO Monthly Reports</t>
  </si>
  <si>
    <t>COMMENTS</t>
  </si>
  <si>
    <t>Additional Project Background, Need, Information, etc.</t>
  </si>
  <si>
    <t>Initial: PFF, Consultation Report, or PPF
Project Status - RTPO Monthly Reports</t>
  </si>
  <si>
    <t>RTP/NMTP Goal</t>
  </si>
  <si>
    <t>Goal that most aligns with the project purpose and goal of its completion</t>
  </si>
  <si>
    <t>http://www.nwnmcog.com/important-documents.html</t>
  </si>
  <si>
    <t>PFF</t>
  </si>
  <si>
    <t>Enter date of last submission</t>
  </si>
  <si>
    <t>\\COG-SERVER\Common\RTPO\Project Feasibility Forms - PFF</t>
  </si>
  <si>
    <t>Consultation</t>
  </si>
  <si>
    <t>PPF</t>
  </si>
  <si>
    <t>\\COG-SERVER\Common\RTPO\RTIPR &amp; STIP\RTIPR</t>
  </si>
  <si>
    <t>BOP Latitude</t>
  </si>
  <si>
    <t>Enter Beginning point of project (Latitude)</t>
  </si>
  <si>
    <t>Use google maps</t>
  </si>
  <si>
    <t>BOP Longitude</t>
  </si>
  <si>
    <t>Enter Beginning point of project (Longitude)</t>
  </si>
  <si>
    <t>EOP Latitude</t>
  </si>
  <si>
    <t>Enter Ending point of project (Latitude)</t>
  </si>
  <si>
    <t>EOP Longitude</t>
  </si>
  <si>
    <t>Enter Ending point of project (Longitude)</t>
  </si>
  <si>
    <t>Public Investment (Before)</t>
  </si>
  <si>
    <t>Starting Point to Evaluate Against</t>
  </si>
  <si>
    <t xml:space="preserve">Private Investment </t>
  </si>
  <si>
    <t>Miles</t>
  </si>
  <si>
    <t>Always 0</t>
  </si>
  <si>
    <t>Bridges</t>
  </si>
  <si>
    <t>Businesses</t>
  </si>
  <si>
    <t>Jobs Created/Saved</t>
  </si>
  <si>
    <t>Lives Improved</t>
  </si>
  <si>
    <t>Public Investment (After)</t>
  </si>
  <si>
    <t>How much was invested to complete</t>
  </si>
  <si>
    <t>Based on quantitive data</t>
  </si>
  <si>
    <t>How many miles were constructedimproved</t>
  </si>
  <si>
    <t>How many bridges were constructed/improved</t>
  </si>
  <si>
    <t>How many started or retained as a result</t>
  </si>
  <si>
    <t>Based on quantitive or qualititive data</t>
  </si>
  <si>
    <t>How many jobs created/saved as a result</t>
  </si>
  <si>
    <t>How many people/users benefitted as a result</t>
  </si>
  <si>
    <t>Types of Projects</t>
  </si>
  <si>
    <t>Definition/Requirements</t>
  </si>
  <si>
    <t>Roadway</t>
  </si>
  <si>
    <t>Road projects of various kinds that are functionally classified as 6 - Minor Collector or higher.</t>
  </si>
  <si>
    <t xml:space="preserve">Bridges </t>
  </si>
  <si>
    <t>Bridge projects of various kinds that are functionally classified along roadways 6 - Minor Collector or higher.</t>
  </si>
  <si>
    <t>Planning  &amp; Studies</t>
  </si>
  <si>
    <t>TAP</t>
  </si>
  <si>
    <t>Transportation Alternative Program - The New Mexico Transportation Alternatives Program (TAP) is a Federal reimbursement program authorized through the FAST Act as part of the new Surface Transportation Block Grant (STBG) Program. TAP funds can generally be used for bicycle and pedestrian infrastructure and activities, in addition to other projects, as outlined in the NM Active Transportation and Recreational Programs Guide.</t>
  </si>
  <si>
    <t>RTP</t>
  </si>
  <si>
    <t>Recreational Trails Program - The Recreational Trails Program (RTP) is a Federal reimbursement program and provides funding to eligible entities within New Mexico to develop and maintain recreational trails and trail-related facilities for both non-motorized and motorized uses. These Federal funds benefit recreationists who enjoy hiking, bicycling, in-line skating, equestrianism, cross-country skiing, snowmobiling, off-road motorcycling, all-terrain vehicle riding, and off-road four-wheel driving. NMDOT is pleased to provide access to funding for quality, diverse recreational trail projects that will improve New Mexicans’ quality of life all across the state.</t>
  </si>
  <si>
    <t>HIDE FIELDS FOR VARIOUS REPORTING NEEDS AND THEN PRINT.</t>
  </si>
  <si>
    <t>CALL FOR TRANSPORTATION PROJECTS</t>
  </si>
  <si>
    <t>Planning Procedures Manual Excerpt</t>
  </si>
  <si>
    <t>Regional Transportation Improvement Program Recommendations (RTIPR) and Statewide Transportation Improvement Program The Statewide Transportation Improvement Program (STIP) is a federally mandated, fiscally constrained, four year planning document that lists all regionally significant and federally funded projects. This document is approved by the Federal Highway Administration (FHWA) and Federal Transit Administration (FTA) every four years and all projects awarded to T/LPAs are required to be in the STIP. The Regional Transportation Improvement Program Recommendations (RTIPR) is a prioritized list of projects that each of the RTPOs develops on a regularly-scheduled basis for possible inclusion in the STIP, and is developed in accordance with New Mexico State Transportation Commission Policy 68. RTIPRs should be completed at least every other year and the RTIPR development schedule must be outlined in the RTIPR section of the RWP. The specific process for development of the RTIPR varies slightly among each RTPO, as does the project ranking criteria. However, the role of the RTIPR generally follows the Standardized RTIPR Process, as included in Appendix D.</t>
  </si>
  <si>
    <t xml:space="preserve">Projects on the RTIPR are submitted by the participating Tribal/Local Public Agencies (T/LPAs), or other eligible entities, and are prioritized based on criteria set by each RTPO. Prioritization criteria should be derived from the goals and performance measures listed in the RTPO’s RTP and demonstrate how each project meets those goals and measures. Many of the RTPOs also use the RTIPR as a place to list projects that are considered regional priorities including safety, planning, active transportation and roadway projects. </t>
  </si>
  <si>
    <t>The Project Feasibility Form (PFF) opens the dialogue between the NMDOT Districts and the T/LPAs or other eligible entities regarding projects for possible inclusion in the RTIPR/STIP. RTPO member agencies complete and submit PFFs to the RTPO Planning Program Manager. Following the RTPO-established submittal deadline, the RTPO Planning Program Manager distributes the completed PFF and organizes a meeting at the member agency’s location to discuss the overall feasibility of the project and likelihood of the project for receiving funding from the NMDOT. A feasibility meeting is required for any project that is to be included in the RTIPR. The RTPO Planning Program Manager invites the following to the feasibility meeting: T/LPA, NMDOT District Technical Support Engineer (or alternate as identified by the District), GTG Liaison, and as needed the NMDOT Environmental Bureau T/LPA Liaison, and the Regional Design Center T/LPA Coordinator. Other NMDOT staff may be invited as appropriate for the project type.</t>
  </si>
  <si>
    <t xml:space="preserve">The NMDOT requires T/LPAs and other eligible entities to submit a Project Prospectus Form (PPF) as part of the application process for transportation infrastructure projects including roadways, bridges, sidewalks, multi-use paths, and corridor/feasibility studies. If the T/LPA is applying for federal funding through the NMDOT, the sponsoring agency must submit a PFF form and receive District concurrence before the PPF is submitted. The purpose of a standardized PPF is to provide NMDOT with a project description that is as complete as possible so that, if the project is selected for funding, NMDOT staff can begin drafting the contract/agreement promptly after the start of a new fiscal year. In addition, the STIP Unit and District Offices enter the project information from the PPF into the STIP. </t>
  </si>
  <si>
    <t xml:space="preserve">The current PFF and PPF can be found in the Multimodal Planning and Programs Bureau section of the NMDOT website.
There are a number of opportunities for RTPOs to move projects from their RTIPR to the STIP, or from the RTIPR to implementation via a funding source that does not require listing on the STIP:
• The District Office(s) may select RTPO projects for inclusion in the STIP using Federal highway funds
appropriated to the NMDOT, based on State priorities and evaluation criteria; or
• The T/LPA applies for and is awarded discretionary funds from programs such as Local Government
Road Fund (LGRF), Highway Safety Improvement Program (HSIP), Transportation Alternatives
Program (TAP), Recreational Trails Program (RTP), Congestion Mitigation and Air Quality
Improvement Program (CMAQ) Non-Mandatory, Public Lands Access, Community Development
Block Grant (CDBG), Economic Development Administration (EDA), U.S. Department of Housing and
Urban Development (HUD), and/or U.S. Environmental Protection Agency (EPA) grant, Colonias
Infrastructure Fund, etc. </t>
  </si>
  <si>
    <t>For each area under the jurisdiction of an Indian Tribal government, RTPOs must develop the RTP and RTIPR in consultation with any affected Tribal governments and the Secretary of the Interior consistent with 23 USC § 135(f)(2)(C). The current NMDOT Tribal Consultation protocol is to include representatives of all tribal entities within the RTPO planning jurisdiction as voting members of the RTPO Policy Committee. Additional and more direct tribal consultation with a tribal entity may be necessary on a project-specific basis. The NMDOT provides the services of its Tribal Liaison to assist RTPOs whenever an issue or concern involving tribal lands and entities arises. RTPOs are directed to the NMDOT website for the Tribal Liaison’s contact information.</t>
  </si>
  <si>
    <t>RTPO Program Managers must become well-versed in the NMDOT’s STIP Manual and the T/LPA Handbook, posted on the NMDOT website, in order to provide solid technical assistance to member entities and the RTPO Policy Committee vis-à-vis refining local project selection criteria and prioritizing projects for inclusion on the RTIPR. Because the RTIPR is considered advisory, and because RTPOs are not granted the same programming responsibility under federal law as the MPOs are, RTPOs must work very closely with their GTG Liaison, Transit and Rail Division staff, and, in particular, their District Office(s) to develop a strong candidate list of potential transportation improvement projects in the RTIPR in order for local priority projects to make their way onto the STIP.</t>
  </si>
  <si>
    <t>Prioritized by:  Northwest RTPO Joint Technical &amp; Policy Committee</t>
  </si>
  <si>
    <t>Reviewed: January 13, 2021</t>
  </si>
  <si>
    <t>Approved: February 10, 2021</t>
  </si>
  <si>
    <t>The following are the subtotals for each type of project listed in the Northwest New Mexico Regional Tranportation Improvement Program Recommendations (RTIPR).</t>
  </si>
  <si>
    <t>Subtotal of Needed Investment</t>
  </si>
  <si>
    <t>TOTAL</t>
  </si>
  <si>
    <t>RANKING</t>
  </si>
  <si>
    <t>LENTH (Miles)</t>
  </si>
  <si>
    <t>FEDERAL - 85.44%</t>
  </si>
  <si>
    <t>LOCAL - 14.56%</t>
  </si>
  <si>
    <t>Public Investment (BEFORE)</t>
  </si>
  <si>
    <t>Private Investment</t>
  </si>
  <si>
    <t>Starting Point</t>
  </si>
  <si>
    <t>Public Investment (AFTER)</t>
  </si>
  <si>
    <t>Private Investment3</t>
  </si>
  <si>
    <t>Miles5</t>
  </si>
  <si>
    <t>Bridges6</t>
  </si>
  <si>
    <t>Businesses7</t>
  </si>
  <si>
    <t>Jobs Created/Saved8</t>
  </si>
  <si>
    <t>Lives Improved9</t>
  </si>
  <si>
    <t>Grants, City of</t>
  </si>
  <si>
    <t>NM547</t>
  </si>
  <si>
    <t>4 - Minor Arterial</t>
  </si>
  <si>
    <t>Cibola</t>
  </si>
  <si>
    <t>Roosevelt Avenue</t>
  </si>
  <si>
    <t>Road - Reconstruction (6)</t>
  </si>
  <si>
    <t>Fully Funded</t>
  </si>
  <si>
    <t>4 - Provide Multimodal Access &amp; Connectivity for Community Prosperity</t>
  </si>
  <si>
    <t>Ramah Navajo 125 (Phase I)</t>
  </si>
  <si>
    <t>Ramah Navajo DOT</t>
  </si>
  <si>
    <t>BIA125</t>
  </si>
  <si>
    <t>6 - Minor Collector</t>
  </si>
  <si>
    <t>Intersection of NM53 &amp; BIA125 (MP 0)</t>
  </si>
  <si>
    <t>BIA125 (2)</t>
  </si>
  <si>
    <t>Road - Add Capacity/Widening (3)</t>
  </si>
  <si>
    <t>Road reconstruction from NM53 intersection - 2 mi. south on BIA125, incl. shoulder improvements and deceleration/acceleration lanes at intersections</t>
  </si>
  <si>
    <t>Active Not Funded</t>
  </si>
  <si>
    <t>Ramah Navajo offering a match at just over 19% for this full roadway reconstruction project.</t>
  </si>
  <si>
    <t>NM124 Improvement Project (Phase II)</t>
  </si>
  <si>
    <t>Laguna, Pueblo of</t>
  </si>
  <si>
    <t>NM124</t>
  </si>
  <si>
    <t>5 - Major Collector</t>
  </si>
  <si>
    <t>NM279 (NM124 MP 23.55)</t>
  </si>
  <si>
    <t>Rio San Jose Road (NM124, MP 25.1)</t>
  </si>
  <si>
    <t>Road - Other Improvement (4)</t>
  </si>
  <si>
    <t xml:space="preserve">Construction of roadway shoulder improvements as bike &amp; pedestrian lane along the NM 124 corridor for 1.55 miles. </t>
  </si>
  <si>
    <t>Partially Funded</t>
  </si>
  <si>
    <t>Project is fully designed and construction ready.  Programmed in STIP for FFY2021.</t>
  </si>
  <si>
    <t>2 - Safety</t>
  </si>
  <si>
    <t>Acoma, Pueblo of</t>
  </si>
  <si>
    <t>SP30</t>
  </si>
  <si>
    <t>7 - Local Roads</t>
  </si>
  <si>
    <t>MP 0</t>
  </si>
  <si>
    <t>MP 10</t>
  </si>
  <si>
    <t>Improving roadway signage and striping, along with crack and fog sealing. &lt;MOVE TO HSIP&gt;</t>
  </si>
  <si>
    <t>This is an arterial road for the Pueblo. Project is supported in Acoma LRTP, ICIP and provides an alternative route for I-40 emergencies. 14.56% local match.</t>
  </si>
  <si>
    <t>Berryhill Street Reconstruction &amp; Drainage Improvement Project (Phase I)</t>
  </si>
  <si>
    <t>Milan, Village of</t>
  </si>
  <si>
    <t>Berryhill Street</t>
  </si>
  <si>
    <t>Pintada Avenue</t>
  </si>
  <si>
    <t>NM605</t>
  </si>
  <si>
    <t>Street Reconstruction with focus on drainage infrastructure to prevent future street flooding.</t>
  </si>
  <si>
    <t>Berryhill Street system reliability will be improved with the proposed drainage infrastructure that alleviate street flooding and roadway closure.  System Connectivity is promoted by continuing to provide a direct link onto NM 605, and indirect access to NM 122 and I-40.  Finally, Berryhill Street maintain the Village’s infrastructure asset system in a state of good repair.</t>
  </si>
  <si>
    <t>3 - Asset Management</t>
  </si>
  <si>
    <t>Airport Road</t>
  </si>
  <si>
    <t>Motel Drive</t>
  </si>
  <si>
    <t>NM122</t>
  </si>
  <si>
    <t>Airport Road system reliability will be improved with the proposed drainage infrastructure that alleviate street flooding and roadway closure.  System Connectivity is promoted by continuing to provide a direct link onto NM 122, and indirect access to I-40.  Finally, Airport Road reconstruction will ensure the Village’s transportation infrastructure asset system is in a state of good repair.</t>
  </si>
  <si>
    <t>East Nizhoni Blvd. Reconstruction Project</t>
  </si>
  <si>
    <t>Gallup, City of</t>
  </si>
  <si>
    <t>Nizhoni Blvd.</t>
  </si>
  <si>
    <t xml:space="preserve">McKinley </t>
  </si>
  <si>
    <t>NM 602 (South 2nd Street)</t>
  </si>
  <si>
    <t>College Drive</t>
  </si>
  <si>
    <t>Upgrade two intersections: NM602/2nd Street &amp; Nizhoni Blvd and College Drive &amp; Nizhoni Blvd</t>
  </si>
  <si>
    <t>Design funded by Transportation Project Fund (Local: $17,500, State: $332,500). Phasing: Phase 1 (Nizhoni/2nd Street Intersection): $800,000; Phase II (Nizhoni Drive): $2.2M; Phase 3: Nizhoni/College Intersection: $500,000.  No sidewalks exist on north side of Nizhoni Drive - with many pedestrians as this connects two hospitals.  AADT: 7634</t>
  </si>
  <si>
    <t>County Road #1 Reconstruction Project</t>
  </si>
  <si>
    <t>Cibola, County of</t>
  </si>
  <si>
    <t>CR1</t>
  </si>
  <si>
    <t>NM118</t>
  </si>
  <si>
    <t>BNSF Rail Crossing</t>
  </si>
  <si>
    <t>Road reconstruction with focus on drainage infrastructure to improve this residential and commerical roadway.</t>
  </si>
  <si>
    <t>This road provides access to Gallup for a number of Navajo Chapter communities to the north and west of Gallup, and is an alternative corridor from Gallup to Window Rock, Arizona.</t>
  </si>
  <si>
    <t>Elkins Road Reconstruction Project</t>
  </si>
  <si>
    <t>C24</t>
  </si>
  <si>
    <t>Reconstruction to improve the road for commercial traffic and address ongoing drainage and flooding issues.</t>
  </si>
  <si>
    <t>Roadway Total</t>
  </si>
  <si>
    <t>Entities</t>
  </si>
  <si>
    <t>Counties</t>
  </si>
  <si>
    <t>Districts</t>
  </si>
  <si>
    <t>FMIS Improvement Type Codes</t>
  </si>
  <si>
    <t>Status</t>
  </si>
  <si>
    <t>Goals</t>
  </si>
  <si>
    <t>1 - Interstates</t>
  </si>
  <si>
    <t>San Juan</t>
  </si>
  <si>
    <t>Road - New Construction (1)</t>
  </si>
  <si>
    <t>1 - Operational Capacity</t>
  </si>
  <si>
    <t>2 - Other Freeways &amp; Expressways</t>
  </si>
  <si>
    <t xml:space="preserve">Zuni, Pueblo of </t>
  </si>
  <si>
    <t>3 - Other Principal Arterials</t>
  </si>
  <si>
    <t>Road - Interchange/Intersection (4)</t>
  </si>
  <si>
    <t>Navajo Nation (Northern)</t>
  </si>
  <si>
    <t>Sandoval</t>
  </si>
  <si>
    <t>Completed</t>
  </si>
  <si>
    <t>4 - Mobility &amp; Accessibility</t>
  </si>
  <si>
    <t>Navajo Nation (Eastern)</t>
  </si>
  <si>
    <t>Cartron</t>
  </si>
  <si>
    <t xml:space="preserve">Road - Resurf (5) </t>
  </si>
  <si>
    <t>5 - Program Delivery</t>
  </si>
  <si>
    <t>Navajo Nation (Ft. Defiance)</t>
  </si>
  <si>
    <t>Road - Major Preservation (6)</t>
  </si>
  <si>
    <t>Road - Major Rehabilitation (6)</t>
  </si>
  <si>
    <t>N/A</t>
  </si>
  <si>
    <t>Road - Minor Preservation (6)</t>
  </si>
  <si>
    <t>Road - Minor Rehabilitation (6)</t>
  </si>
  <si>
    <t>Road - Preventative Maintenance (6)</t>
  </si>
  <si>
    <t>Road - Recon/Rehab (6)</t>
  </si>
  <si>
    <t>McKinley, County of</t>
  </si>
  <si>
    <t>San Juan, County of</t>
  </si>
  <si>
    <t>Bridge - New Construction (8)</t>
  </si>
  <si>
    <t>NMDOT</t>
  </si>
  <si>
    <t>Bridge - Replace + Add Capacity (10)</t>
  </si>
  <si>
    <t>Other</t>
  </si>
  <si>
    <t>Bridge - Replace (11)</t>
  </si>
  <si>
    <t>Bridge - Rehab (14)</t>
  </si>
  <si>
    <t>Bridge - Preventation Maintenance (47)</t>
  </si>
  <si>
    <t>Preliminary Engineering (15)</t>
  </si>
  <si>
    <t>ROW Acquisition (16)</t>
  </si>
  <si>
    <t>Planning (18)</t>
  </si>
  <si>
    <t>PE Oncall (18)</t>
  </si>
  <si>
    <t>Research (19)</t>
  </si>
  <si>
    <t>Environmental Only (20)</t>
  </si>
  <si>
    <t>Safety (21)</t>
  </si>
  <si>
    <t>Rail/HIghway Crossing (22)</t>
  </si>
  <si>
    <t>Transit (23)</t>
  </si>
  <si>
    <t>Intelligent Transportation Systems (24)</t>
  </si>
  <si>
    <t>Administration (27)</t>
  </si>
  <si>
    <t>Bicycle and Pedestrian (28)</t>
  </si>
  <si>
    <t>Landscaping/Beautification (31)</t>
  </si>
  <si>
    <t>Other Trails (40)</t>
  </si>
  <si>
    <t>Training (42)</t>
  </si>
  <si>
    <t>Utilities (43)</t>
  </si>
  <si>
    <t>Other (44)</t>
  </si>
  <si>
    <t>Debt Service (45)</t>
  </si>
  <si>
    <t>Freight Movement (58)</t>
  </si>
  <si>
    <t>Mesa Hill Bridge &amp; Roadway Construction Project</t>
  </si>
  <si>
    <t>Mesa Hill Road</t>
  </si>
  <si>
    <t>Pueblo Road</t>
  </si>
  <si>
    <t>Construction of a new 1,160-foot span bridge connecting Mesa Hill Road to Pueblo Road over BNSF transcon line and Rio San Jose to eliminate at-grade crossings and provide a direct connection from Interstate 40 to the main tribal services, commercial and housing areas.</t>
  </si>
  <si>
    <t xml:space="preserve">Pueblo can commit 14.56% match; project is fully designed and construction ready. </t>
  </si>
  <si>
    <t>L24 (Rainfall Rd) and Interstate 40 Underpass Replacement Project</t>
  </si>
  <si>
    <t>L24</t>
  </si>
  <si>
    <t xml:space="preserve">Rainfall Road &amp; Interstate 40 </t>
  </si>
  <si>
    <t>Interstate 40 &amp; Rainfall Road</t>
  </si>
  <si>
    <t xml:space="preserve">Bridge - Replace + Add Capacity (10)  </t>
  </si>
  <si>
    <t>Replace Rainfall Road concrete box I-40 underpass for safe alternative transportation and traffic interface and egress</t>
  </si>
  <si>
    <t>The Pueblo seeks assistance from NMDOT District 6 to expand this concrete box I-40 underpass to support the Pueblo's trail system, providing safe egress for both traffic and bike / pedestrian passage. The Pueblo is offering a match well over 29% for this project</t>
  </si>
  <si>
    <t>Roosevelt Avenue Bridge Replacement</t>
  </si>
  <si>
    <t>Plan, design, and reconstruct this aging bridge; add bike and pedestrian infrastructure</t>
  </si>
  <si>
    <t>This bridge is aging and in poor condition; on a primary corridor for both business and residential. Replacing the bridge for the long term will benefit economic development and job opportunities.</t>
  </si>
  <si>
    <t>Bridges Total</t>
  </si>
  <si>
    <t>LEAD ENTITY</t>
  </si>
  <si>
    <t>NM124 Improvement Project (Phase III)</t>
  </si>
  <si>
    <t>West of NM279 (MP 16)</t>
  </si>
  <si>
    <t>Casa Blanca Road (MP25)</t>
  </si>
  <si>
    <t>Pueblo seeks funding for preliminary engineering and design to reconstruct road, widen shoulders for bikes and pedestrians and improve drainage infrastructure</t>
  </si>
  <si>
    <t>Active, Not Funded</t>
  </si>
  <si>
    <t>Improvements will address saftey and multimodal access for community members, school  and emergency vehicles, along with Pueblo trail system connectivity. Pueblo is offering 14.56% local match.</t>
  </si>
  <si>
    <t>NM124 / Casa Blanca Road Intersection</t>
  </si>
  <si>
    <t>NM124/Casa Blanca Road Intersection</t>
  </si>
  <si>
    <t>Road, bike &amp; ped. intersection infrastructure improvement</t>
  </si>
  <si>
    <t>Project seeks design funding to install / improve bike and pedestrian infrastructure along with roadway intersection improvements</t>
  </si>
  <si>
    <t>Improvements will address saftey and multimodal access for community members, school  and emergency vehicles, along with Pueblo trail system connectivity. Pueblo is offering 32% local match.</t>
  </si>
  <si>
    <t>I40 Frontage Road</t>
  </si>
  <si>
    <t xml:space="preserve">I-40 Frontage Road </t>
  </si>
  <si>
    <t>NM124 at I-40 underpass</t>
  </si>
  <si>
    <t>NM117 at I-40 intersection</t>
  </si>
  <si>
    <t>Preliminary Engineering for I-40 frontage road extension to eliminate I-40 narrow underpass via current NM124</t>
  </si>
  <si>
    <t>Project seeks planning and PER funding to design a new frontage road on the south side of I-40, eliminating the current shallow underpass on NM124 to the north side of I-40.</t>
  </si>
  <si>
    <t>Project will improve alternate route to I-40 for emergency and alternative access for Pueblo residents and visiting public. Project will require the Pueblo to provide ROW to NMDOT Dist. 6. Pueblo is offering 14.56% match.</t>
  </si>
  <si>
    <t>I-40 Exit 108 Bridge Deck</t>
  </si>
  <si>
    <t>I-40</t>
  </si>
  <si>
    <t>Exit 108 bridge</t>
  </si>
  <si>
    <t>Preliminary engineering and design for bridge improvements</t>
  </si>
  <si>
    <t>Project will replace, widen and improve bridge deck with shoulders, sidewalks, curb - gutter and drainage improvements, enhancing vehicle, bike and pedestrian safety, access and ADA compliance, along with multi-modal connectivity for the Pueblo's trail system</t>
  </si>
  <si>
    <t xml:space="preserve">Improvements will enhance vehicle and pedestrian / bicycle safety, access, and ADA compliance, along with multi-modal system connectivity - especially for the Pueblo's trail system. </t>
  </si>
  <si>
    <t>CR1 - Marquez Road</t>
  </si>
  <si>
    <t>CR-1 4.1 mi. east of NM279 junction</t>
  </si>
  <si>
    <t>Preliminary engineering for emergency repair to a pair of culverts that are washing out and ready to fail</t>
  </si>
  <si>
    <t>Project will provide preliminary engineering including utilities, ROW and design for emergency repair to a major watershed pair of culverts that are washing out</t>
  </si>
  <si>
    <t>County will seek more immediate emergency mitigation funding to stabilize and delay further erosion to the watershed and culvert washout; then seek more permanent mitigation next cycle based on PER findings and design. County is offering 14.56% match.</t>
  </si>
  <si>
    <t>SP32 Pinsbaari Drive Trail</t>
  </si>
  <si>
    <t xml:space="preserve">Pinsbaari Drive </t>
  </si>
  <si>
    <t>Pueblo Rd Intersection</t>
  </si>
  <si>
    <t>5.3 miles south</t>
  </si>
  <si>
    <t>Preliminary engineering &amp; design / ROW for bike &amp; ped. trail.</t>
  </si>
  <si>
    <t>Pueblo seeks funding for preliminary engineering, design &amp; ROW for a multi-modal bike and pedestrian trail along Pinsbaari Drive which serves primary residential and government centers for the Pueblo.</t>
  </si>
  <si>
    <t>The Pueblo is seeking preliminary engineering, design and ROW funding in advance of construction for this multi-purpose bike and pedestrian trail along Pinsbaari Drive which serves residential and government center areas for the Pueblo.</t>
  </si>
  <si>
    <t>I-40 / Horizon Blvd. Interchange</t>
  </si>
  <si>
    <t>Village of Milan</t>
  </si>
  <si>
    <t xml:space="preserve">I-40 </t>
  </si>
  <si>
    <t>I-40 / Horizon Blvd. intersection</t>
  </si>
  <si>
    <t>Preliminary engineering, design / ROW to upgrade this intersection</t>
  </si>
  <si>
    <t>The Village seeks to upgrade this intersection to improve freight access to the airport and industrial park.</t>
  </si>
  <si>
    <t>The project will improve freight access to the Milan / Grants Airport, and MIlan Industrial Park - strengthening the region's access to national and international trade markets.</t>
  </si>
  <si>
    <t>C42 - Chain of Craters Back County Byway</t>
  </si>
  <si>
    <t>CR42</t>
  </si>
  <si>
    <t xml:space="preserve">Cibola </t>
  </si>
  <si>
    <t>NM53</t>
  </si>
  <si>
    <t>NM117</t>
  </si>
  <si>
    <t>feasibility study to improve this byway corridor; the road serves high traffic volume thru the El Malpais National Monument and residential subdivisions.</t>
  </si>
  <si>
    <t>The County would like to conduct this study to widen and improve the road, with consideration toward the lava tube caves in the area to assure that these improvements would not cause damage to these historic tube caves along this byway.</t>
  </si>
  <si>
    <t>While this road in unclassified, it appears to serve a large rural population and has a related high (not officially counted) traffic count. The feasibility study will investigate what improvments would require and cost to mitigate access problems for residents and visitors who use this scenic byway corridor thru the El Malpais National Monument.</t>
  </si>
  <si>
    <t>Sakelares Bouvelard</t>
  </si>
  <si>
    <t>Sakelares Blvd.</t>
  </si>
  <si>
    <t xml:space="preserve">preliminary engineering to improve this street including bike &amp; pedestrian and drainage infrastructure. </t>
  </si>
  <si>
    <t>The project seeks preliminary engineering and design to improve the street including bike, pedestrian and drainage infrastructure as one of the primary business and residential corridors.</t>
  </si>
  <si>
    <t xml:space="preserve">This project seeks preliminary engineering and design to improve the street including bike and pedestrian infrastructure, as one of the primary business and residential corridors. The project will also address drainage infrastructure to alleviate street flooding and roadway closures. </t>
  </si>
  <si>
    <t>Planning &amp; Studies Total</t>
  </si>
  <si>
    <t>Coal Avenue Commons Improvement Project (Phase II)</t>
  </si>
  <si>
    <t xml:space="preserve">Coal Avenue </t>
  </si>
  <si>
    <t>McKinley</t>
  </si>
  <si>
    <t>1st Street</t>
  </si>
  <si>
    <t>Improve sidewalks, curb/gutter/ sewer, drainage, lighting, utilities, bollards, signage, ADA access, intersections, bicycle facilitites, and street-scaping</t>
  </si>
  <si>
    <t>Project is 100% designed and shovel-ready. Phase I is fully funded via (Capital Outlay, MAP, NMMS, and local funds) and under construction.  Phase II (Block from 2nd to 1st) needs construction funds.</t>
  </si>
  <si>
    <t xml:space="preserve">Grants, City of </t>
  </si>
  <si>
    <t>Plan (PER) and Construct ADA compliant multiuse bike &amp; pedestrian trail including street pavement reconstruction, curb &amp; gutter, sidewalks, drainage, utilities and street lighting.</t>
  </si>
  <si>
    <t>Pedestrian safety and congestion reduction will be enhanced with the proposed trail loop from 2nd Street to Roosevelt Ave. to Washington Ave. Safety is promoted by a proposed off-road trail facility for public and middle school pedestrians, bicyclists and other non-motorized forms of transportation, with connections to sidewalks and new bicycle infrastructure. Finally the reduction of vehicular traffic aids in improving air quality by providing transportation alternatives and reducing carbon emissions. 
While the total project cost is represented under Column B at 967,181.71; the amount we are requesting for this project phase for preliminary engineering is $109,500.00, which amounts to $93,556.80 for the federal share.</t>
  </si>
  <si>
    <t>Transportation Alternative Program (TAP) Total</t>
  </si>
  <si>
    <t>RT60004</t>
  </si>
  <si>
    <t>McGaffey &amp; Milk Ranch Trail System</t>
  </si>
  <si>
    <t>Zuni Mountains Trail Project</t>
  </si>
  <si>
    <t>Hilso Trailhead</t>
  </si>
  <si>
    <t>Milk Ranch Trailhead</t>
  </si>
  <si>
    <t>Construct one new trailhead at Milk Ranch and design and construct trail from Hilso System to Milk Ranch System.</t>
  </si>
  <si>
    <t>RT60010</t>
  </si>
  <si>
    <t>McKenzie Ridge Trail Connector</t>
  </si>
  <si>
    <t>McGaffey Lake</t>
  </si>
  <si>
    <t>Cibola County line</t>
  </si>
  <si>
    <t>Design and construct the McKenzie Ridge Trail connector from McGaffey Trail System to Twin Springs Trail System.</t>
  </si>
  <si>
    <t>Cronwpoint Recreation Trails</t>
  </si>
  <si>
    <t>Recreational Trails Program (RTP) Total</t>
  </si>
  <si>
    <t>Congestion Mitigation &amp; Air Quality (CMAQ) Total</t>
  </si>
  <si>
    <t>NM Corrections Dept. (MP 3.75)</t>
  </si>
  <si>
    <t>Continential Divide Trailhead (MP 5.5)</t>
  </si>
  <si>
    <t>Add paved roadway shoulders for multimodal access to the Continental Divide Trailhead from the Grants city limits where shoulders end.</t>
  </si>
  <si>
    <t>NMDOT to provide 14.56% match.  Phase 1 is first 1.75 miles of road improvement with shoulders for a total of 9.2 miles to the end of NM547 (MP 13)</t>
  </si>
  <si>
    <t>Federal Lands Access Program (FLAP) Total</t>
  </si>
  <si>
    <t>Rehoboth Drive</t>
  </si>
  <si>
    <t>NM566</t>
  </si>
  <si>
    <t>An RSA was completed that outlines phased safety improvements for this roadway section.  In the 2019 Legislative Session, $862,000 in capital outlay was appropriated to design and construct these improvements.</t>
  </si>
  <si>
    <t>Highway Safety Improvement Program (HSIP) Total</t>
  </si>
  <si>
    <t>Transportation Project Fund</t>
  </si>
  <si>
    <t>Program</t>
  </si>
  <si>
    <t>FEDERAL - MIXED %</t>
  </si>
  <si>
    <t>LOCAL - MIXED %</t>
  </si>
  <si>
    <t>Gallup Express Transit Program</t>
  </si>
  <si>
    <t>Gallup Express</t>
  </si>
  <si>
    <t>§5311 Formula Grants for Rural Areas</t>
  </si>
  <si>
    <t>FY2022's operations will include one director, one operation supervisor, one driver supervisor, two dispatchers, and ten drivers. Vehicle fleet consists of 10 vehicles (2 inactive) to cover four routes and two tripper routes servicing Gallup.  Gallup Express, Navajo Transit and Ashiwi Transit continue to work together to provide
a hassle free experience for our riders. Our $2.00 all day pass which are interchangeable with all three agencies has been received well. Riders traveling to Zuni have to pay an additional $1.00 a long with their $2.00 day pass. We plan on changing or fares to $3.00 beginning October 1, 2021.</t>
  </si>
  <si>
    <t>Rank</t>
  </si>
  <si>
    <t>Providers</t>
  </si>
  <si>
    <t>High</t>
  </si>
  <si>
    <t>Navajo Transit</t>
  </si>
  <si>
    <t>§5310 Enhanced Mobility of Seniors &amp; Individuals with Disabilities</t>
  </si>
  <si>
    <t>Med-High</t>
  </si>
  <si>
    <t>Medium</t>
  </si>
  <si>
    <t>Skaa"srk'a Transit</t>
  </si>
  <si>
    <t>Medium Low</t>
  </si>
  <si>
    <t>Rockin' 66 Express</t>
  </si>
  <si>
    <t>Low</t>
  </si>
  <si>
    <t>A:shiwi Transit</t>
  </si>
  <si>
    <t>Coyote Canyon Rehabilitation Center</t>
  </si>
  <si>
    <t>Capacity Builders</t>
  </si>
  <si>
    <t>Zuni Entrepreneurial Enterprise (ZEE)</t>
  </si>
  <si>
    <t>Red Apple Express</t>
  </si>
  <si>
    <t>Tohatchi Area of Opportunity &amp; Services</t>
  </si>
  <si>
    <t>Presbyterian Medical Services</t>
  </si>
  <si>
    <t>ZMTP Quartz Hill Trail System</t>
  </si>
  <si>
    <t>community trail network</t>
  </si>
  <si>
    <t>Crownpoint Community</t>
  </si>
  <si>
    <t>SP30 Pueblo Road Signage &amp; Stripping</t>
  </si>
  <si>
    <t>Airport Road Reconstruction for flood mitigation.</t>
  </si>
  <si>
    <t>I-40 Exit mp79</t>
  </si>
  <si>
    <t>Milan Airport and Industrial Park</t>
  </si>
  <si>
    <t>Improve and expand intersection capacity for freight traffic access to the airport and industrial park.</t>
  </si>
  <si>
    <t>Project will improve freight access to the Milan / Grants Airport, and Milan Industrial Park - strengthening the region's access to national and international trade markets.</t>
  </si>
  <si>
    <t>zero</t>
  </si>
  <si>
    <t>eight</t>
  </si>
  <si>
    <t>2nd Street Shared Use Path Loop Trail</t>
  </si>
  <si>
    <t>2nd Street, Roosevelt and Washington Ave.s around High School Campus</t>
  </si>
  <si>
    <t>3rd Street</t>
  </si>
  <si>
    <t>Rio San Jose / 2nd St. intersection</t>
  </si>
  <si>
    <t>Around H.S. Campus via Roosevelt and Washington Avenues</t>
  </si>
  <si>
    <t>NM547 (Lobo Canyon Road) Paved Shoulders Improvement Project</t>
  </si>
  <si>
    <t>Design and construct Phase I safety improvements including but not limited to lighting, sight distance improvements, and acceleration / deceleration turn lanes as outlined in the Road Safety Audit.</t>
  </si>
  <si>
    <t>Fire Rock Casino / Sundance Mine Road Intersection</t>
  </si>
  <si>
    <t>NM118 Safety Improvements Rehoboth to Churchrock</t>
  </si>
  <si>
    <t>US491 / NM134 Intersection</t>
  </si>
  <si>
    <t>NM602 / Jones Ranch Road intersection</t>
  </si>
  <si>
    <t>N36 / NM371 Intersection</t>
  </si>
  <si>
    <t>US491 / Chee Dodge Elementary School intersection</t>
  </si>
  <si>
    <t>N5031 / US64 Intersection to TseDaaKaan Chapter</t>
  </si>
  <si>
    <t>US64 / Beclabito Chapter Road intersection</t>
  </si>
  <si>
    <t>Haaku Road</t>
  </si>
  <si>
    <t>NM124 Realignment</t>
  </si>
  <si>
    <t>CR1 Marquez Road</t>
  </si>
  <si>
    <t>2nd Street CBC project</t>
  </si>
  <si>
    <t>County Road #1 (CR-1)</t>
  </si>
  <si>
    <t>CR-6</t>
  </si>
  <si>
    <t>CR-77</t>
  </si>
  <si>
    <t>McKinley Solid Waste Access Road</t>
  </si>
  <si>
    <t>CR43-A Superman Canyon Road</t>
  </si>
  <si>
    <t>Nizhoni Blvd. - NM602 to College Drive</t>
  </si>
  <si>
    <t>Zuni Ashiwi Transit</t>
  </si>
  <si>
    <t>Laguna Shaa'srk'a Transit</t>
  </si>
  <si>
    <t>Milan Rockin-66 Express</t>
  </si>
  <si>
    <t>MP-0</t>
  </si>
  <si>
    <t>MP-12.4</t>
  </si>
  <si>
    <t>Preliminary Engineering, Design and clearances</t>
  </si>
  <si>
    <t>NM-124 / US I-40 underpass</t>
  </si>
  <si>
    <t>NM-117</t>
  </si>
  <si>
    <t>McKInley, County of</t>
  </si>
  <si>
    <t>STATE - 95%</t>
  </si>
  <si>
    <t>LOCAL - 5%</t>
  </si>
  <si>
    <t>6 - minor collector</t>
  </si>
  <si>
    <t>MP-4.2</t>
  </si>
  <si>
    <t>MP - 4.3</t>
  </si>
  <si>
    <t>This project will address and replace a failing bridge structure</t>
  </si>
  <si>
    <t>2nd Street School entrance</t>
  </si>
  <si>
    <t>Washington Avenue</t>
  </si>
  <si>
    <t>Harrison Avenue</t>
  </si>
  <si>
    <t>Project will provide safe school access of 2nd St. principal arterial, and improve watershed channelization infrastructure for this corridor.</t>
  </si>
  <si>
    <t>Construction to improve safe school access off 2nd improve watershed channelization.</t>
  </si>
  <si>
    <t>2 - safety</t>
  </si>
  <si>
    <t>CR-1</t>
  </si>
  <si>
    <t>NM-118</t>
  </si>
  <si>
    <t>NM-264</t>
  </si>
  <si>
    <t>Construction to repair portions of this corridor including storm drainage improvements</t>
  </si>
  <si>
    <t>NM602</t>
  </si>
  <si>
    <t>CR-6 - Chichiltah Community</t>
  </si>
  <si>
    <t>CR77 - 4 miles to Hardground Canyon Bridge</t>
  </si>
  <si>
    <t>Solid Waste Access Road</t>
  </si>
  <si>
    <t>NM371 intersection</t>
  </si>
  <si>
    <t>Solid Waste Landfill</t>
  </si>
  <si>
    <t>Construction to repair portions of this corridor including drainage infrastructure</t>
  </si>
  <si>
    <t>CR-43</t>
  </si>
  <si>
    <t>Whitecliffs Mobile Home Park</t>
  </si>
  <si>
    <t>2 miles N.E. on CR43</t>
  </si>
  <si>
    <t>Bridge Replace (11)</t>
  </si>
  <si>
    <t>Construction for full Bridge Replacement</t>
  </si>
  <si>
    <t>MP 2 - CR 43-A</t>
  </si>
  <si>
    <t>City wide Transportataion Plan</t>
  </si>
  <si>
    <t>City of Gallup</t>
  </si>
  <si>
    <t>Transportation Plan</t>
  </si>
  <si>
    <t>Planning work to update Gallup's Transportation Plan</t>
  </si>
  <si>
    <t>NA</t>
  </si>
  <si>
    <t>NM602 intersection</t>
  </si>
  <si>
    <t>College Drive intersection</t>
  </si>
  <si>
    <t>Road Reconstruction (6)</t>
  </si>
  <si>
    <t>Roadway reconstruction including curb, gutter and sidewalks</t>
  </si>
  <si>
    <t>Project was funded in 2019 - 2020 cycle for $350,000 for initial design - still needing clearances and construction funding.</t>
  </si>
  <si>
    <t>Public Transportation Services funding and oversight from the NMDOT Transit &amp; Rail Division.</t>
  </si>
  <si>
    <t>unavailable</t>
  </si>
  <si>
    <t>NM-118 - Rehoboth Intersection</t>
  </si>
  <si>
    <t>NM-118 - Churchrock Intersection</t>
  </si>
  <si>
    <t>Corridor intersection improvements and bike / pedestiran accomodations to imrprove safety and multimodal mobility.</t>
  </si>
  <si>
    <t>This corridor provides economic development opportunities to the Navajo Nation, and correlating safety concerns for McKinley County due to anticipated traffic and pedestrian increases as new development occurs.</t>
  </si>
  <si>
    <t>US491 / NM134 intersection</t>
  </si>
  <si>
    <t>US491 / NM134 Intersection at Sheep Springs</t>
  </si>
  <si>
    <t>Intersection safety improvements including luminary and sight distance improvements; possible accel and decel turn lanes, rumble strips, warning signs. Project may require a safety audit to recommend safety options.</t>
  </si>
  <si>
    <t>This intersection has a history of crashes and a few fatalities, related to both traffic and pedestrians. Local match offered at 14.56%.</t>
  </si>
  <si>
    <t>NM602 / Jones Ranch Road Intersection</t>
  </si>
  <si>
    <t>Intersection safety improvements for school bus and local resident safety for access to David Skeets Elementary School based on 2016 NMDOT Safety Audit recommendations.</t>
  </si>
  <si>
    <t>Installation of acceleration and deceleration lanes, signage and possible warning lights per RSA at the NM602 and J.R. road intersection. Local match offered at 14.56.</t>
  </si>
  <si>
    <t>NM371 / N36 intersection</t>
  </si>
  <si>
    <t>Safety improvements for this busy intersection to reduce accidents and fatalities</t>
  </si>
  <si>
    <t>Intersection needs accel / decel and center turn lanes, warning signs or flashing beacons, and rumble strips to reduce accidents and fatalities. Local match offered at 14.56%.</t>
  </si>
  <si>
    <t>US491 / Chee Dodge Elem. School entrance</t>
  </si>
  <si>
    <t>Intersection safety improvements  for school bus and vehicle traffic merging with high speed US491 traffic.</t>
  </si>
  <si>
    <t>Safety improvements including accel / decel and center turn lanes for this busy school intersection with US491. Signage and repair of traffic beacons will improve safety for school and other traffic. Local match offered at 14.56%.</t>
  </si>
  <si>
    <t>N5031</t>
  </si>
  <si>
    <t>US64 / N5031 intersection to TseDaaKaan Chapter</t>
  </si>
  <si>
    <t>Safety improvements including accel / decel / center turn lanes, signage and street lighting</t>
  </si>
  <si>
    <t>Safety improvement project is requesting PER, ROW and design thru construction - may need to acquire certifications in the process. Local match offered at 14.56%.</t>
  </si>
  <si>
    <t>US 64 mp3</t>
  </si>
  <si>
    <t>Intersection safety improvements to add street lighting to reduce vehicle and pedestrian accidents</t>
  </si>
  <si>
    <t>Project is requesting PER, ROW and design thru construction, and may need to acquire certifications in the process. Local match offered at 14.56%.</t>
  </si>
  <si>
    <t>RT60005</t>
  </si>
  <si>
    <t xml:space="preserve">Elkins road provides access to multiple Businesses and residential areas. Elkins Road has multiple drainage issues that include drainage into private properties and blocked or inadequate culverts. Page 15 of the drainage master plan 5.5 Milan Heights indicates that adequate roadside ditches are lacking and those that do exist are small and inadequate. Additional diversion channels and outfall channels or storm sewers are needed to control the runoff. Although the Drainage Master Plan may be out of date, the need to control and improve drainage along Elkins Road still exists. This project would include updating the Hydrology studies, Planning and design of drainage structures and improving/widening of the roadway for commercial traffic. This project would be a multi- agency project with the City of Grants and the Village of Milan. The roadway is segmented as follows. City of Grants- .18 miles, Cibola County 1.17 miles and Village of Milan .5 miles. With all Three Agencies working in Cooperation under one lead would benefit all three entities and Local Businesses. </t>
  </si>
  <si>
    <t>NWRTPO FFY2021 RTIPR             NMDOT District 5 &amp; 6</t>
  </si>
  <si>
    <t>Roadway Project Recommendations</t>
  </si>
  <si>
    <t>Prioritized by the NWRTPO                                                               Joint Technical &amp; Policy Committee</t>
  </si>
  <si>
    <t>Northwest Regional Transportation Improvement Program Recommendations                   (RTIPR) for NMDOT District 6 (Cibola, McKinley) &amp; District 5 (San Juan)                                             2021 - 2025 for 5 year STIP (FFY 2021 - FFY 2025)</t>
  </si>
  <si>
    <t>FFY2021 RTIPR District 5 &amp; 6        Approved on: 2/10/21</t>
  </si>
  <si>
    <r>
      <t>Bridge Recommendations</t>
    </r>
    <r>
      <rPr>
        <b/>
        <sz val="12"/>
        <color theme="1"/>
        <rFont val="Calibri"/>
        <family val="2"/>
        <scheme val="minor"/>
      </rPr>
      <t>:</t>
    </r>
  </si>
  <si>
    <t>NWRTPO</t>
  </si>
  <si>
    <t>NWRTPO FFY2021 RTIPR       NMDOT District 5 &amp; 6</t>
  </si>
  <si>
    <t>Planning and Studies</t>
  </si>
  <si>
    <t>Prioritized by the NWRTPO                               Joint Technical &amp; Policy Committee</t>
  </si>
  <si>
    <t>Total:</t>
  </si>
  <si>
    <t>Totals:</t>
  </si>
  <si>
    <t>totals:</t>
  </si>
  <si>
    <t>Northwest Regional Transportation Improvement Program Recommendations                (RTIPR) for NMDOT District 6 (Cibola, McKinley) &amp; District 5 (San Juan)                                               2021 - 2025 for 5 year STIP (FFY2021 - 2025)</t>
  </si>
  <si>
    <t>Northwest Regional Transportation Improvement Program Recommendations                               (RTIPR) for NMDOT District 6 (Cibola, McKinley) &amp; District 5 (San Juan)                                             2021 - 2025 for 5 year STIP (FFY 2021 - FFY 2025)</t>
  </si>
  <si>
    <t>NWRTPO FFY2021 RTIPR                 NMDOT District 5 &amp; 6</t>
  </si>
  <si>
    <t>Transportation Alternative Project Recommendations</t>
  </si>
  <si>
    <t>Prioritized by the NWRTPO                                    Joint Technical &amp; Policy Committee</t>
  </si>
  <si>
    <t>Project seeks funding  for PER, ROW and construction for a bike &amp; ped. trail system already designed. Eastern Navajo DOT and Navajo Tech. University are providing a 14.56% local match.</t>
  </si>
  <si>
    <t>Project will create a safe bike and pedestrian trail system throughout the community, providing multi-modal / healthy options to the use of motorized vehicles.</t>
  </si>
  <si>
    <t>PER, design, construction and management for 15 miles of multiuse non-motorized single track trail system and construction of the Quartz Hill Trailhead - part of the USFS led 238 mile Zuni Mountains Trail Project.</t>
  </si>
  <si>
    <t>NWRTPO FFY2021 RTIPR                      NMDOT District 5 &amp; 6</t>
  </si>
  <si>
    <t>Recreational Trail Project Recommendations</t>
  </si>
  <si>
    <t>Prioritized by the NWRTPO Joint Technical &amp; Policy Committee</t>
  </si>
  <si>
    <t>Federal Lands Access Program Recommendations</t>
  </si>
  <si>
    <t xml:space="preserve">                     Northwest Regional Transportation Improvement Program Recommendations                (RTIPR) for NMDOT District 6 (Cibola, McKinley) &amp; District 5 (San Juan)                                               2021 - 2025 for 5 year STIP (FFY2021 - 2025)</t>
  </si>
  <si>
    <t>NM118 Safety Improvements - Fire Rock &amp; Coal Mine Road Intersection</t>
  </si>
  <si>
    <t>Highway Safety Improvement Project Recommendations</t>
  </si>
  <si>
    <t>Northwest Regional Transportation Improvement Program Recommendations                                   (RTIPR) for NMDOT District 6 (Cibola, McKinley) &amp; District 5 (San Juan)                                                                    2021 - 2025 for 5 year STIP (FFY2021 - 2025)</t>
  </si>
  <si>
    <t>Transportation Project Fund Recommendations</t>
  </si>
  <si>
    <t>Northwest Regional Transportation Improvement Program Recommendations                                  (RTIPR) for NMDOT District 6 (Cibola, McKinley) &amp; District 5 (San Juan)                                               2021 - 2025 for 5 year STIP (FFY2021 - 2025)</t>
  </si>
  <si>
    <t>NWRTPO FFY2021 RTIPR         NMDOT District 5 &amp; 6</t>
  </si>
  <si>
    <t>Public Transportation Recommendations</t>
  </si>
  <si>
    <t>Northwest Regional Transportation Improvement Program Recommendations (RTIPR) for NMDOT District 6 (Cibola/McKinley) &amp; District 5 (San Juan) for 5 year STIP (FFY2021 - FFY2025)</t>
  </si>
  <si>
    <t>Suppoted  by the NWRTPO Joint Technical &amp; Policy Committee</t>
  </si>
  <si>
    <t>Transportation Alternative Projects</t>
  </si>
  <si>
    <t>Recreational Trail Projects</t>
  </si>
  <si>
    <t>Congestion Mitigation / Air Quality Projects</t>
  </si>
  <si>
    <t>Federal Lands Access Program</t>
  </si>
  <si>
    <t>Highway Safety Improvement Program</t>
  </si>
  <si>
    <t>B600010</t>
  </si>
  <si>
    <t>Planning &amp; Studies</t>
  </si>
  <si>
    <t>Transit</t>
  </si>
  <si>
    <t>City of Gallup Master Transportation Plan</t>
  </si>
  <si>
    <t>RTIPR Total:</t>
  </si>
  <si>
    <t>F100350</t>
  </si>
  <si>
    <r>
      <t>Fully funded project to commence in summer of 2021 to complete the ZMTP trail system in McKinley County - connecting to the developing ZMTP trail system in Cibola County.</t>
    </r>
    <r>
      <rPr>
        <b/>
        <sz val="8"/>
        <color theme="1"/>
        <rFont val="Calibri"/>
        <family val="2"/>
        <scheme val="minor"/>
      </rPr>
      <t xml:space="preserve"> This project is already funded</t>
    </r>
    <r>
      <rPr>
        <sz val="8"/>
        <color theme="1"/>
        <rFont val="Calibri"/>
        <family val="2"/>
        <scheme val="minor"/>
      </rPr>
      <t>.</t>
    </r>
  </si>
  <si>
    <r>
      <t xml:space="preserve">Project is 40% complete including the full trailhead construction.  Stalled due to MSO injunction that as of December 2020 is now dissolved.  County is targeting Spring 2021 for starting back up work with substantial completion by Fall 2021. </t>
    </r>
    <r>
      <rPr>
        <b/>
        <sz val="8"/>
        <color theme="1"/>
        <rFont val="Calibri"/>
        <family val="2"/>
        <scheme val="minor"/>
      </rPr>
      <t>This project is already funded.</t>
    </r>
  </si>
  <si>
    <r>
      <t xml:space="preserve">NEPA process is complete for this seciton of the ZMTP. McKinley County may serve as fiscal agent. </t>
    </r>
    <r>
      <rPr>
        <b/>
        <sz val="8"/>
        <color theme="1"/>
        <rFont val="Calibri"/>
        <family val="2"/>
        <scheme val="minor"/>
      </rPr>
      <t>This project is already funded.</t>
    </r>
  </si>
  <si>
    <t>this total incorrect</t>
  </si>
  <si>
    <t>Actual Total: $95,291,810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</si>
</sst>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5" formatCode="&quot;$&quot;#,##0_);\(&quot;$&quot;#,##0\)"/>
    <numFmt numFmtId="6" formatCode="&quot;$&quot;#,##0_);[Red]\(&quot;$&quot;#,##0\)"/>
    <numFmt numFmtId="44" formatCode="_(&quot;$&quot;* #,##0.00_);_(&quot;$&quot;* \(#,##0.00\);_(&quot;$&quot;* &quot;-&quot;??_);_(@_)"/>
  </numFmts>
  <fonts count="28" x14ac:knownFonts="1">
    <font>
      <sz val="11"/>
      <color theme="1"/>
      <name val="Calibri"/>
      <family val="2"/>
      <scheme val="minor"/>
    </font>
    <font>
      <sz val="11"/>
      <color theme="1"/>
      <name val="Calibri"/>
      <family val="2"/>
      <scheme val="minor"/>
    </font>
    <font>
      <sz val="10"/>
      <color theme="1"/>
      <name val="Calibri"/>
      <family val="2"/>
      <scheme val="minor"/>
    </font>
    <font>
      <sz val="10"/>
      <name val="Calibri"/>
      <family val="2"/>
      <scheme val="minor"/>
    </font>
    <font>
      <u/>
      <sz val="10"/>
      <name val="Calibri"/>
      <family val="2"/>
      <scheme val="minor"/>
    </font>
    <font>
      <sz val="9"/>
      <color theme="1"/>
      <name val="Calibri"/>
      <family val="2"/>
      <scheme val="minor"/>
    </font>
    <font>
      <sz val="8"/>
      <color theme="1"/>
      <name val="Calibri"/>
      <family val="2"/>
      <scheme val="minor"/>
    </font>
    <font>
      <sz val="8"/>
      <name val="Calibri"/>
      <family val="2"/>
      <scheme val="minor"/>
    </font>
    <font>
      <u/>
      <sz val="9"/>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u/>
      <sz val="9"/>
      <color theme="10"/>
      <name val="Calibri"/>
      <family val="2"/>
      <scheme val="minor"/>
    </font>
    <font>
      <sz val="9"/>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sz val="9"/>
      <color rgb="FF000000"/>
      <name val="Calibri"/>
      <family val="2"/>
      <scheme val="minor"/>
    </font>
    <font>
      <i/>
      <sz val="9"/>
      <color theme="1"/>
      <name val="Calibri"/>
      <family val="2"/>
      <scheme val="minor"/>
    </font>
    <font>
      <sz val="11"/>
      <color rgb="FF000000"/>
      <name val="Calibri"/>
      <family val="2"/>
      <charset val="1"/>
    </font>
    <font>
      <u/>
      <sz val="10"/>
      <color theme="10"/>
      <name val="Calibri"/>
      <family val="2"/>
      <scheme val="minor"/>
    </font>
    <font>
      <u/>
      <sz val="10"/>
      <color theme="1"/>
      <name val="Calibri"/>
      <family val="2"/>
      <scheme val="minor"/>
    </font>
    <font>
      <b/>
      <sz val="10"/>
      <color theme="1"/>
      <name val="Calibri"/>
      <family val="2"/>
      <scheme val="minor"/>
    </font>
    <font>
      <b/>
      <u/>
      <sz val="12"/>
      <color theme="1"/>
      <name val="Calibri"/>
      <family val="2"/>
      <scheme val="minor"/>
    </font>
    <font>
      <b/>
      <sz val="9"/>
      <color theme="1"/>
      <name val="Calibri"/>
      <family val="2"/>
      <scheme val="minor"/>
    </font>
    <font>
      <b/>
      <sz val="11"/>
      <name val="Calibri"/>
      <family val="2"/>
      <scheme val="minor"/>
    </font>
    <font>
      <b/>
      <sz val="9"/>
      <name val="Calibri"/>
      <family val="2"/>
      <scheme val="minor"/>
    </font>
    <font>
      <b/>
      <sz val="8"/>
      <color theme="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theme="0"/>
        <bgColor indexed="64"/>
      </patternFill>
    </fill>
  </fills>
  <borders count="3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thin">
        <color indexed="64"/>
      </right>
      <top style="thin">
        <color theme="4" tint="0.39997558519241921"/>
      </top>
      <bottom style="medium">
        <color rgb="FF000000"/>
      </bottom>
      <diagonal/>
    </border>
    <border>
      <left style="thin">
        <color indexed="64"/>
      </left>
      <right style="medium">
        <color indexed="64"/>
      </right>
      <top style="medium">
        <color indexed="64"/>
      </top>
      <bottom style="medium">
        <color rgb="FF000000"/>
      </bottom>
      <diagonal/>
    </border>
    <border>
      <left/>
      <right/>
      <top style="thin">
        <color theme="4" tint="0.39997558519241921"/>
      </top>
      <bottom style="medium">
        <color rgb="FF000000"/>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rgb="FF000000"/>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thin">
        <color indexed="64"/>
      </left>
      <right style="thin">
        <color indexed="64"/>
      </right>
      <top style="thin">
        <color theme="4" tint="0.39997558519241921"/>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s>
  <cellStyleXfs count="3">
    <xf numFmtId="0" fontId="0" fillId="0" borderId="0"/>
    <xf numFmtId="44" fontId="1" fillId="0" borderId="0" applyFont="0" applyFill="0" applyBorder="0" applyAlignment="0" applyProtection="0"/>
    <xf numFmtId="0" fontId="11" fillId="0" borderId="0" applyNumberFormat="0" applyFill="0" applyBorder="0" applyAlignment="0" applyProtection="0"/>
  </cellStyleXfs>
  <cellXfs count="352">
    <xf numFmtId="0" fontId="0" fillId="0" borderId="0" xfId="0"/>
    <xf numFmtId="0" fontId="0" fillId="0" borderId="0" xfId="0" applyAlignment="1">
      <alignment horizontal="center" vertical="center"/>
    </xf>
    <xf numFmtId="0" fontId="2" fillId="0" borderId="5" xfId="0" applyFont="1" applyBorder="1" applyAlignment="1">
      <alignment horizontal="center" vertical="center"/>
    </xf>
    <xf numFmtId="0" fontId="2" fillId="0" borderId="5" xfId="0" applyFont="1" applyBorder="1" applyAlignment="1">
      <alignment vertical="center" wrapText="1"/>
    </xf>
    <xf numFmtId="0" fontId="2" fillId="0" borderId="5" xfId="0" applyFont="1" applyBorder="1" applyAlignment="1">
      <alignment vertical="center"/>
    </xf>
    <xf numFmtId="5" fontId="2" fillId="0" borderId="5" xfId="1" applyNumberFormat="1" applyFont="1" applyBorder="1" applyAlignment="1">
      <alignment horizontal="center" vertical="center"/>
    </xf>
    <xf numFmtId="5" fontId="2" fillId="0" borderId="5" xfId="1" applyNumberFormat="1" applyFont="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center" wrapText="1"/>
    </xf>
    <xf numFmtId="0" fontId="2" fillId="0" borderId="7" xfId="0" applyFont="1" applyBorder="1" applyAlignment="1">
      <alignment vertical="center"/>
    </xf>
    <xf numFmtId="0" fontId="2" fillId="0" borderId="10" xfId="0" applyFont="1" applyBorder="1" applyAlignment="1">
      <alignment horizontal="center" vertical="center"/>
    </xf>
    <xf numFmtId="0" fontId="2" fillId="0" borderId="7" xfId="0" applyFont="1" applyBorder="1" applyAlignment="1">
      <alignment vertical="center" wrapText="1"/>
    </xf>
    <xf numFmtId="0" fontId="2" fillId="0" borderId="7" xfId="0" applyFont="1" applyBorder="1" applyAlignment="1">
      <alignment horizontal="center" vertical="center"/>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5" fontId="2" fillId="0" borderId="0" xfId="1" applyNumberFormat="1" applyFont="1" applyBorder="1" applyAlignment="1">
      <alignment horizontal="center" vertical="center"/>
    </xf>
    <xf numFmtId="0" fontId="6" fillId="0" borderId="0" xfId="0" applyFont="1" applyBorder="1" applyAlignment="1">
      <alignment vertical="center" wrapText="1"/>
    </xf>
    <xf numFmtId="0" fontId="5" fillId="0" borderId="1" xfId="0" applyFont="1" applyBorder="1" applyAlignment="1">
      <alignment horizontal="center" vertical="center"/>
    </xf>
    <xf numFmtId="0" fontId="5" fillId="0" borderId="9" xfId="0" applyFont="1" applyBorder="1" applyAlignment="1">
      <alignment horizontal="center" vertical="center"/>
    </xf>
    <xf numFmtId="0" fontId="5" fillId="0" borderId="2" xfId="0" applyFont="1" applyBorder="1" applyAlignment="1">
      <alignment vertical="center"/>
    </xf>
    <xf numFmtId="0" fontId="5" fillId="0" borderId="7" xfId="0" applyFont="1" applyBorder="1" applyAlignment="1">
      <alignment horizontal="center" vertical="center"/>
    </xf>
    <xf numFmtId="0" fontId="5" fillId="0" borderId="7" xfId="0" applyFont="1" applyBorder="1" applyAlignment="1">
      <alignment horizontal="center" vertical="center" wrapText="1"/>
    </xf>
    <xf numFmtId="0" fontId="5" fillId="0" borderId="7" xfId="0" applyFont="1" applyBorder="1" applyAlignment="1">
      <alignment vertical="center"/>
    </xf>
    <xf numFmtId="0" fontId="5" fillId="0" borderId="7" xfId="0" applyFont="1" applyBorder="1" applyAlignment="1">
      <alignment vertical="center" wrapText="1"/>
    </xf>
    <xf numFmtId="5" fontId="5" fillId="0" borderId="5" xfId="1" applyNumberFormat="1" applyFont="1" applyBorder="1" applyAlignment="1">
      <alignment horizontal="center" vertical="center"/>
    </xf>
    <xf numFmtId="5" fontId="5" fillId="0" borderId="2" xfId="1" applyNumberFormat="1" applyFont="1" applyBorder="1" applyAlignment="1">
      <alignment horizontal="center" vertical="center"/>
    </xf>
    <xf numFmtId="0" fontId="5" fillId="0" borderId="3" xfId="0" applyFont="1" applyBorder="1" applyAlignment="1">
      <alignment vertical="center"/>
    </xf>
    <xf numFmtId="0" fontId="8" fillId="0" borderId="0" xfId="0" applyFont="1" applyAlignment="1">
      <alignment horizontal="center" vertical="center"/>
    </xf>
    <xf numFmtId="0" fontId="8" fillId="0" borderId="0" xfId="0" applyFont="1" applyAlignment="1">
      <alignment horizontal="center" vertical="center" wrapText="1"/>
    </xf>
    <xf numFmtId="0" fontId="5" fillId="0" borderId="0" xfId="0" applyFont="1"/>
    <xf numFmtId="0" fontId="2" fillId="0" borderId="8" xfId="0" applyFont="1" applyBorder="1" applyAlignment="1">
      <alignment horizontal="center" vertical="center"/>
    </xf>
    <xf numFmtId="0" fontId="2" fillId="0" borderId="0" xfId="0" applyFont="1" applyBorder="1" applyAlignment="1">
      <alignment horizontal="center" vertical="center"/>
    </xf>
    <xf numFmtId="0" fontId="2" fillId="0" borderId="6" xfId="0" applyFont="1" applyBorder="1" applyAlignment="1">
      <alignment horizontal="center" vertical="center"/>
    </xf>
    <xf numFmtId="5" fontId="2" fillId="0" borderId="8" xfId="0" applyNumberFormat="1" applyFont="1" applyBorder="1" applyAlignment="1">
      <alignment horizontal="center" vertical="center"/>
    </xf>
    <xf numFmtId="0" fontId="2" fillId="0" borderId="0" xfId="0" applyFont="1" applyAlignment="1">
      <alignment horizontal="center" vertical="center"/>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0" fontId="0" fillId="0" borderId="0" xfId="0" applyAlignment="1">
      <alignment horizontal="left" vertical="center"/>
    </xf>
    <xf numFmtId="0" fontId="5" fillId="0" borderId="2" xfId="0" applyFont="1" applyBorder="1" applyAlignment="1">
      <alignment horizontal="left" vertical="center" wrapText="1"/>
    </xf>
    <xf numFmtId="0" fontId="0" fillId="0" borderId="0" xfId="0" applyAlignment="1">
      <alignment horizontal="left"/>
    </xf>
    <xf numFmtId="0" fontId="2" fillId="0" borderId="10" xfId="0" applyFont="1" applyBorder="1" applyAlignment="1">
      <alignment horizontal="left" vertical="center" wrapText="1"/>
    </xf>
    <xf numFmtId="0" fontId="2" fillId="0" borderId="0" xfId="0" applyFont="1" applyBorder="1" applyAlignment="1">
      <alignment horizontal="center" vertical="center" wrapText="1"/>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vertical="center"/>
    </xf>
    <xf numFmtId="0" fontId="2" fillId="0" borderId="14" xfId="0" applyFont="1" applyBorder="1" applyAlignment="1">
      <alignment vertical="center"/>
    </xf>
    <xf numFmtId="0" fontId="2" fillId="0" borderId="6" xfId="0" applyNumberFormat="1" applyFont="1" applyBorder="1" applyAlignment="1">
      <alignment horizontal="center" vertical="center"/>
    </xf>
    <xf numFmtId="0" fontId="2" fillId="0" borderId="0" xfId="0" applyFont="1" applyBorder="1" applyAlignment="1">
      <alignment horizontal="left" vertical="center" wrapText="1"/>
    </xf>
    <xf numFmtId="0" fontId="2" fillId="0" borderId="4" xfId="0" applyFont="1" applyFill="1" applyBorder="1" applyAlignment="1">
      <alignment horizontal="center" vertical="center"/>
    </xf>
    <xf numFmtId="0" fontId="2" fillId="0" borderId="10" xfId="0" applyFont="1" applyFill="1" applyBorder="1" applyAlignment="1">
      <alignment horizontal="center" vertical="center"/>
    </xf>
    <xf numFmtId="5" fontId="2" fillId="0" borderId="5" xfId="1" applyNumberFormat="1" applyFont="1" applyFill="1" applyBorder="1" applyAlignment="1">
      <alignment horizontal="center" vertical="center"/>
    </xf>
    <xf numFmtId="0" fontId="2" fillId="0" borderId="0" xfId="0" applyFont="1" applyFill="1" applyBorder="1" applyAlignment="1">
      <alignment horizontal="center" vertical="center" wrapText="1"/>
    </xf>
    <xf numFmtId="0" fontId="4" fillId="0" borderId="0" xfId="0" applyFont="1" applyFill="1" applyAlignment="1">
      <alignment horizontal="center" vertical="center"/>
    </xf>
    <xf numFmtId="5" fontId="2" fillId="0" borderId="8" xfId="0" applyNumberFormat="1" applyFont="1" applyFill="1" applyBorder="1" applyAlignment="1">
      <alignment horizontal="center" vertical="center"/>
    </xf>
    <xf numFmtId="5" fontId="2" fillId="0" borderId="0" xfId="1" applyNumberFormat="1" applyFont="1" applyFill="1" applyBorder="1" applyAlignment="1">
      <alignment horizontal="center" vertical="center"/>
    </xf>
    <xf numFmtId="0" fontId="2" fillId="0" borderId="0" xfId="0" applyFont="1" applyFill="1" applyBorder="1" applyAlignment="1">
      <alignment horizontal="center" vertical="center"/>
    </xf>
    <xf numFmtId="0" fontId="2" fillId="0" borderId="10" xfId="0" applyFont="1" applyFill="1" applyBorder="1" applyAlignment="1">
      <alignment horizontal="left" vertical="center" wrapText="1"/>
    </xf>
    <xf numFmtId="0" fontId="2" fillId="0" borderId="5" xfId="0" applyFont="1" applyFill="1" applyBorder="1" applyAlignment="1">
      <alignment vertical="center" wrapText="1"/>
    </xf>
    <xf numFmtId="0" fontId="2" fillId="0" borderId="5" xfId="0" applyFont="1" applyFill="1" applyBorder="1" applyAlignment="1">
      <alignment horizontal="center" vertical="center" wrapText="1"/>
    </xf>
    <xf numFmtId="5" fontId="2" fillId="0" borderId="5" xfId="1" applyNumberFormat="1" applyFont="1" applyFill="1" applyBorder="1" applyAlignment="1">
      <alignment horizontal="center" vertical="center" wrapText="1"/>
    </xf>
    <xf numFmtId="0" fontId="4" fillId="0" borderId="0" xfId="0" applyFont="1" applyFill="1" applyAlignment="1">
      <alignment horizontal="center" vertical="center" wrapText="1"/>
    </xf>
    <xf numFmtId="0" fontId="5" fillId="0" borderId="0" xfId="0" applyFont="1" applyAlignment="1">
      <alignment horizontal="center" vertical="center"/>
    </xf>
    <xf numFmtId="0" fontId="5" fillId="0" borderId="10" xfId="0" applyFont="1" applyFill="1" applyBorder="1" applyAlignment="1">
      <alignment horizontal="center" vertical="center"/>
    </xf>
    <xf numFmtId="5" fontId="2" fillId="0" borderId="13" xfId="1" applyNumberFormat="1" applyFont="1" applyBorder="1" applyAlignment="1">
      <alignment horizontal="center" vertical="center"/>
    </xf>
    <xf numFmtId="0" fontId="13" fillId="0" borderId="7" xfId="0" applyFont="1" applyBorder="1" applyAlignment="1">
      <alignment vertical="center" wrapText="1"/>
    </xf>
    <xf numFmtId="0" fontId="14" fillId="0" borderId="0" xfId="0" applyFont="1"/>
    <xf numFmtId="5" fontId="14" fillId="0" borderId="0" xfId="0" applyNumberFormat="1" applyFont="1"/>
    <xf numFmtId="0" fontId="10" fillId="0" borderId="0" xfId="0" applyFont="1"/>
    <xf numFmtId="0" fontId="15" fillId="0" borderId="0" xfId="0" applyFont="1"/>
    <xf numFmtId="0" fontId="0" fillId="0" borderId="0" xfId="0" applyAlignment="1">
      <alignment wrapText="1"/>
    </xf>
    <xf numFmtId="0" fontId="10" fillId="0" borderId="0" xfId="0" applyFont="1" applyAlignment="1">
      <alignment wrapText="1"/>
    </xf>
    <xf numFmtId="0" fontId="9" fillId="0" borderId="0" xfId="0" applyFont="1" applyFill="1" applyAlignment="1">
      <alignment wrapText="1"/>
    </xf>
    <xf numFmtId="0" fontId="9" fillId="0" borderId="0" xfId="0" applyFont="1" applyAlignment="1">
      <alignment wrapText="1"/>
    </xf>
    <xf numFmtId="0" fontId="0" fillId="0" borderId="16" xfId="0" applyBorder="1" applyAlignment="1">
      <alignment horizontal="left" vertical="center"/>
    </xf>
    <xf numFmtId="0" fontId="0" fillId="0" borderId="17" xfId="0" applyBorder="1" applyAlignment="1">
      <alignment horizontal="left" vertical="center"/>
    </xf>
    <xf numFmtId="0" fontId="0" fillId="0" borderId="12" xfId="0" applyBorder="1" applyAlignment="1">
      <alignment wrapText="1"/>
    </xf>
    <xf numFmtId="0" fontId="0" fillId="0" borderId="18" xfId="0" applyBorder="1" applyAlignment="1">
      <alignment horizontal="left" vertical="center"/>
    </xf>
    <xf numFmtId="0" fontId="0" fillId="0" borderId="0" xfId="0" applyBorder="1" applyAlignment="1">
      <alignment horizontal="left" vertical="center"/>
    </xf>
    <xf numFmtId="0" fontId="0" fillId="0" borderId="19" xfId="0" applyBorder="1" applyAlignment="1">
      <alignment wrapText="1"/>
    </xf>
    <xf numFmtId="0" fontId="0" fillId="0" borderId="20" xfId="0" applyBorder="1" applyAlignment="1">
      <alignment horizontal="left" vertical="center"/>
    </xf>
    <xf numFmtId="0" fontId="0" fillId="0" borderId="21" xfId="0" applyBorder="1" applyAlignment="1">
      <alignment horizontal="left" vertical="center"/>
    </xf>
    <xf numFmtId="0" fontId="0" fillId="0" borderId="15" xfId="0" applyBorder="1" applyAlignment="1">
      <alignment wrapText="1"/>
    </xf>
    <xf numFmtId="5" fontId="14" fillId="0" borderId="0" xfId="0" applyNumberFormat="1" applyFont="1" applyAlignment="1">
      <alignment horizontal="left"/>
    </xf>
    <xf numFmtId="0" fontId="14" fillId="0" borderId="0" xfId="0" applyFont="1" applyAlignment="1">
      <alignment horizontal="right"/>
    </xf>
    <xf numFmtId="0" fontId="16" fillId="0" borderId="0" xfId="0" applyFont="1"/>
    <xf numFmtId="0" fontId="10" fillId="0" borderId="0" xfId="0" applyFont="1" applyAlignment="1">
      <alignment horizontal="left" vertical="center"/>
    </xf>
    <xf numFmtId="0" fontId="11" fillId="0" borderId="0" xfId="2"/>
    <xf numFmtId="0" fontId="11" fillId="0" borderId="0" xfId="2" applyAlignment="1">
      <alignment horizontal="left" vertical="center"/>
    </xf>
    <xf numFmtId="0" fontId="5" fillId="0" borderId="0" xfId="0" applyFont="1" applyAlignment="1">
      <alignment horizontal="left" vertical="center" wrapText="1"/>
    </xf>
    <xf numFmtId="0" fontId="5" fillId="0" borderId="0" xfId="0" applyFont="1" applyAlignment="1">
      <alignment horizontal="left" vertical="center"/>
    </xf>
    <xf numFmtId="0" fontId="6" fillId="0" borderId="7" xfId="0" applyFont="1" applyBorder="1" applyAlignment="1">
      <alignment vertical="center" wrapText="1"/>
    </xf>
    <xf numFmtId="0" fontId="10" fillId="0" borderId="0" xfId="0" applyFont="1" applyAlignment="1">
      <alignment horizontal="center" vertical="center"/>
    </xf>
    <xf numFmtId="0" fontId="16" fillId="0" borderId="0" xfId="0" applyFont="1" applyAlignment="1">
      <alignment horizontal="center" vertical="center"/>
    </xf>
    <xf numFmtId="0" fontId="19" fillId="0" borderId="0" xfId="0" applyFont="1"/>
    <xf numFmtId="0" fontId="2" fillId="0" borderId="2" xfId="0" applyFont="1" applyBorder="1" applyAlignment="1">
      <alignment vertical="center"/>
    </xf>
    <xf numFmtId="0" fontId="20" fillId="0" borderId="10" xfId="2" applyFont="1" applyBorder="1" applyAlignment="1">
      <alignment horizontal="center" vertical="center"/>
    </xf>
    <xf numFmtId="0" fontId="5" fillId="0" borderId="0" xfId="0" applyFont="1" applyBorder="1" applyAlignment="1">
      <alignment horizontal="center" vertical="center"/>
    </xf>
    <xf numFmtId="0" fontId="2" fillId="0" borderId="10" xfId="2"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wrapText="1"/>
    </xf>
    <xf numFmtId="5" fontId="5" fillId="0" borderId="27" xfId="1" applyNumberFormat="1" applyFont="1" applyBorder="1" applyAlignment="1">
      <alignment horizontal="center" vertical="center"/>
    </xf>
    <xf numFmtId="0" fontId="0" fillId="0" borderId="5" xfId="0" applyBorder="1"/>
    <xf numFmtId="0" fontId="0" fillId="0" borderId="5" xfId="0" applyBorder="1" applyAlignment="1">
      <alignment horizontal="center" vertical="center"/>
    </xf>
    <xf numFmtId="0" fontId="0" fillId="0" borderId="5" xfId="0" applyBorder="1" applyAlignment="1">
      <alignment horizontal="left" vertical="center" wrapText="1"/>
    </xf>
    <xf numFmtId="0" fontId="5" fillId="0" borderId="5" xfId="0" applyFont="1" applyBorder="1" applyAlignment="1">
      <alignment horizontal="center" vertical="center"/>
    </xf>
    <xf numFmtId="0" fontId="6" fillId="0" borderId="29" xfId="0" applyFont="1" applyBorder="1" applyAlignment="1">
      <alignment vertical="center" wrapText="1"/>
    </xf>
    <xf numFmtId="0" fontId="2" fillId="0" borderId="29" xfId="0" applyFont="1" applyBorder="1" applyAlignment="1">
      <alignment horizontal="left" vertical="center" wrapText="1"/>
    </xf>
    <xf numFmtId="0" fontId="2" fillId="0" borderId="29" xfId="0" applyFont="1" applyBorder="1" applyAlignment="1">
      <alignment horizontal="center" vertical="center" wrapText="1"/>
    </xf>
    <xf numFmtId="0" fontId="8" fillId="0" borderId="29" xfId="0" applyFont="1" applyBorder="1" applyAlignment="1">
      <alignment horizontal="center" vertical="center"/>
    </xf>
    <xf numFmtId="0" fontId="8" fillId="0" borderId="29" xfId="0" applyFont="1" applyBorder="1" applyAlignment="1">
      <alignment horizontal="center" vertical="center" wrapText="1"/>
    </xf>
    <xf numFmtId="0" fontId="6" fillId="0" borderId="28" xfId="0" applyFont="1" applyBorder="1" applyAlignment="1">
      <alignment vertical="center" wrapText="1"/>
    </xf>
    <xf numFmtId="0" fontId="2" fillId="0" borderId="28" xfId="0" applyFont="1" applyBorder="1" applyAlignment="1">
      <alignment horizontal="center" vertical="center" wrapText="1"/>
    </xf>
    <xf numFmtId="0" fontId="8" fillId="0" borderId="28" xfId="0" applyFont="1" applyBorder="1" applyAlignment="1">
      <alignment horizontal="center" vertical="center"/>
    </xf>
    <xf numFmtId="0" fontId="8" fillId="0" borderId="28" xfId="0" applyFont="1" applyBorder="1" applyAlignment="1">
      <alignment horizontal="center" vertical="center" wrapText="1"/>
    </xf>
    <xf numFmtId="5" fontId="2" fillId="0" borderId="29" xfId="0" applyNumberFormat="1" applyFont="1" applyBorder="1" applyAlignment="1">
      <alignment horizontal="center" vertical="center"/>
    </xf>
    <xf numFmtId="5" fontId="2" fillId="0" borderId="29" xfId="1" applyNumberFormat="1" applyFont="1" applyBorder="1" applyAlignment="1">
      <alignment horizontal="center" vertical="center"/>
    </xf>
    <xf numFmtId="0" fontId="2" fillId="0" borderId="29" xfId="0" applyFont="1" applyBorder="1" applyAlignment="1">
      <alignment horizontal="center" vertical="center"/>
    </xf>
    <xf numFmtId="5" fontId="2" fillId="0" borderId="28" xfId="0" applyNumberFormat="1" applyFont="1" applyBorder="1" applyAlignment="1">
      <alignment horizontal="center" vertical="center"/>
    </xf>
    <xf numFmtId="5" fontId="2" fillId="0" borderId="28" xfId="1" applyNumberFormat="1" applyFont="1" applyBorder="1" applyAlignment="1">
      <alignment horizontal="center" vertical="center"/>
    </xf>
    <xf numFmtId="0" fontId="2" fillId="0" borderId="28" xfId="0" applyFont="1" applyBorder="1" applyAlignment="1">
      <alignment horizontal="center" vertical="center"/>
    </xf>
    <xf numFmtId="5" fontId="5" fillId="3" borderId="22" xfId="1" applyNumberFormat="1" applyFont="1" applyFill="1" applyBorder="1" applyAlignment="1">
      <alignment horizontal="center" vertical="center"/>
    </xf>
    <xf numFmtId="0" fontId="2" fillId="3" borderId="30" xfId="0" applyFont="1" applyFill="1" applyBorder="1" applyAlignment="1">
      <alignment horizontal="left" vertical="center" wrapText="1"/>
    </xf>
    <xf numFmtId="0" fontId="0" fillId="0" borderId="5" xfId="0" applyBorder="1" applyAlignment="1">
      <alignment wrapText="1"/>
    </xf>
    <xf numFmtId="0" fontId="5" fillId="0" borderId="5" xfId="0" applyFont="1" applyBorder="1" applyAlignment="1">
      <alignment horizontal="center" vertical="center" wrapText="1"/>
    </xf>
    <xf numFmtId="6" fontId="0" fillId="0" borderId="5" xfId="0" applyNumberFormat="1" applyBorder="1" applyAlignment="1">
      <alignment horizontal="center" vertical="center"/>
    </xf>
    <xf numFmtId="0" fontId="2" fillId="0" borderId="5" xfId="0" applyFont="1" applyBorder="1" applyAlignment="1">
      <alignment horizontal="left" vertical="center"/>
    </xf>
    <xf numFmtId="6" fontId="2" fillId="0" borderId="5" xfId="0" applyNumberFormat="1" applyFont="1" applyBorder="1" applyAlignment="1">
      <alignment horizontal="center" vertical="center"/>
    </xf>
    <xf numFmtId="0" fontId="0" fillId="0" borderId="5" xfId="0" applyBorder="1" applyAlignment="1">
      <alignment vertical="center" wrapText="1"/>
    </xf>
    <xf numFmtId="0" fontId="2" fillId="0" borderId="5" xfId="0" applyFont="1" applyBorder="1" applyAlignment="1">
      <alignment horizontal="left" vertical="center" wrapText="1"/>
    </xf>
    <xf numFmtId="0" fontId="2" fillId="3" borderId="23" xfId="0" applyFont="1" applyFill="1" applyBorder="1" applyAlignment="1">
      <alignment vertical="center" wrapText="1"/>
    </xf>
    <xf numFmtId="0" fontId="5" fillId="3" borderId="24" xfId="0" applyFont="1" applyFill="1" applyBorder="1" applyAlignment="1">
      <alignment vertical="center"/>
    </xf>
    <xf numFmtId="5" fontId="2" fillId="3" borderId="23" xfId="1" applyNumberFormat="1" applyFont="1" applyFill="1" applyBorder="1" applyAlignment="1">
      <alignment horizontal="center" vertical="center"/>
    </xf>
    <xf numFmtId="0" fontId="2" fillId="3" borderId="26" xfId="0" applyFont="1" applyFill="1" applyBorder="1" applyAlignment="1">
      <alignment horizontal="left" vertical="center" wrapText="1"/>
    </xf>
    <xf numFmtId="6" fontId="9" fillId="0" borderId="0" xfId="0" applyNumberFormat="1" applyFont="1"/>
    <xf numFmtId="0" fontId="21" fillId="0" borderId="10" xfId="2" applyFont="1" applyBorder="1" applyAlignment="1">
      <alignment horizontal="center" vertical="center"/>
    </xf>
    <xf numFmtId="0" fontId="6" fillId="0" borderId="5" xfId="0" applyFont="1" applyBorder="1" applyAlignment="1">
      <alignment vertical="center" wrapText="1"/>
    </xf>
    <xf numFmtId="0" fontId="4" fillId="0" borderId="29" xfId="0" applyFont="1" applyBorder="1" applyAlignment="1">
      <alignment horizontal="center" vertical="center" wrapText="1"/>
    </xf>
    <xf numFmtId="0" fontId="4" fillId="0" borderId="29" xfId="0" applyFont="1" applyBorder="1" applyAlignment="1">
      <alignment horizontal="center" vertical="center"/>
    </xf>
    <xf numFmtId="0" fontId="10" fillId="0" borderId="0" xfId="0" applyFont="1" applyAlignment="1">
      <alignment horizontal="center" vertical="center" wrapText="1"/>
    </xf>
    <xf numFmtId="0" fontId="0" fillId="0" borderId="0" xfId="0" applyAlignment="1">
      <alignment horizontal="center" vertical="center" wrapText="1"/>
    </xf>
    <xf numFmtId="0" fontId="10" fillId="0" borderId="0" xfId="0" applyFont="1" applyAlignment="1">
      <alignment horizontal="center" vertical="center" wrapText="1"/>
    </xf>
    <xf numFmtId="0" fontId="14" fillId="0" borderId="0" xfId="0" applyFont="1" applyAlignment="1">
      <alignment horizontal="center" vertical="center"/>
    </xf>
    <xf numFmtId="0" fontId="23" fillId="0" borderId="0" xfId="0" applyFont="1" applyAlignment="1">
      <alignment horizontal="center" vertical="center"/>
    </xf>
    <xf numFmtId="0" fontId="0" fillId="0" borderId="0" xfId="0" applyAlignment="1">
      <alignment vertical="center"/>
    </xf>
    <xf numFmtId="0" fontId="2" fillId="0" borderId="0" xfId="0" applyFont="1" applyAlignment="1">
      <alignment horizontal="center" vertical="center" wrapText="1"/>
    </xf>
    <xf numFmtId="0" fontId="14" fillId="0" borderId="0" xfId="0" applyFont="1" applyAlignment="1">
      <alignment horizontal="center" vertical="center" wrapText="1"/>
    </xf>
    <xf numFmtId="0" fontId="7" fillId="0" borderId="7" xfId="0" applyFont="1" applyBorder="1" applyAlignment="1">
      <alignment vertical="center" wrapText="1"/>
    </xf>
    <xf numFmtId="0" fontId="10" fillId="0" borderId="5" xfId="0" applyFont="1" applyBorder="1" applyAlignment="1">
      <alignment horizontal="center" vertical="center"/>
    </xf>
    <xf numFmtId="0" fontId="10" fillId="0" borderId="5" xfId="0" applyFont="1" applyBorder="1"/>
    <xf numFmtId="6" fontId="24" fillId="0" borderId="5" xfId="0" applyNumberFormat="1" applyFont="1" applyBorder="1"/>
    <xf numFmtId="0" fontId="2" fillId="0" borderId="17" xfId="0" applyFont="1" applyBorder="1" applyAlignment="1">
      <alignment horizontal="center" vertical="center"/>
    </xf>
    <xf numFmtId="5" fontId="2" fillId="0" borderId="13" xfId="0" applyNumberFormat="1" applyFont="1" applyBorder="1" applyAlignment="1">
      <alignment horizontal="center" vertical="center"/>
    </xf>
    <xf numFmtId="0" fontId="0" fillId="0" borderId="0" xfId="0" applyBorder="1"/>
    <xf numFmtId="0" fontId="0" fillId="0" borderId="0" xfId="0" applyBorder="1" applyAlignment="1">
      <alignment horizontal="center" vertical="center"/>
    </xf>
    <xf numFmtId="0" fontId="0" fillId="0" borderId="0" xfId="0" applyBorder="1" applyAlignment="1">
      <alignment horizontal="center" vertical="center" wrapText="1"/>
    </xf>
    <xf numFmtId="0" fontId="0" fillId="5" borderId="0" xfId="0" applyFill="1" applyBorder="1"/>
    <xf numFmtId="0" fontId="0" fillId="5" borderId="0" xfId="0" applyFill="1" applyBorder="1" applyAlignment="1">
      <alignment horizontal="center" vertical="center"/>
    </xf>
    <xf numFmtId="0" fontId="5" fillId="5" borderId="31" xfId="0" applyFont="1" applyFill="1" applyBorder="1" applyAlignment="1">
      <alignment horizontal="center" vertical="center"/>
    </xf>
    <xf numFmtId="0" fontId="0" fillId="5" borderId="0" xfId="0" applyFill="1" applyBorder="1" applyAlignment="1">
      <alignment horizontal="center" vertical="center" wrapText="1"/>
    </xf>
    <xf numFmtId="0" fontId="0" fillId="5" borderId="19" xfId="0" applyFill="1" applyBorder="1" applyAlignment="1">
      <alignment vertical="center" wrapText="1"/>
    </xf>
    <xf numFmtId="0" fontId="6" fillId="5" borderId="0" xfId="0" applyFont="1" applyFill="1" applyBorder="1"/>
    <xf numFmtId="5" fontId="2" fillId="5" borderId="8" xfId="0" applyNumberFormat="1" applyFont="1" applyFill="1" applyBorder="1" applyAlignment="1">
      <alignment horizontal="center" vertical="center"/>
    </xf>
    <xf numFmtId="0" fontId="2" fillId="5" borderId="0" xfId="0" applyFont="1" applyFill="1" applyBorder="1" applyAlignment="1">
      <alignment horizontal="center" vertical="center"/>
    </xf>
    <xf numFmtId="0" fontId="2" fillId="5" borderId="6" xfId="0" applyNumberFormat="1" applyFont="1" applyFill="1" applyBorder="1" applyAlignment="1">
      <alignment horizontal="center" vertical="center"/>
    </xf>
    <xf numFmtId="0" fontId="2" fillId="5" borderId="6" xfId="0" applyFont="1" applyFill="1" applyBorder="1" applyAlignment="1">
      <alignment horizontal="center" vertical="center"/>
    </xf>
    <xf numFmtId="0" fontId="0" fillId="5" borderId="0" xfId="0" applyFill="1"/>
    <xf numFmtId="0" fontId="5" fillId="0" borderId="9"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2" xfId="0" applyFont="1" applyBorder="1" applyAlignment="1">
      <alignment horizontal="left" vertical="center"/>
    </xf>
    <xf numFmtId="0" fontId="10" fillId="0" borderId="13" xfId="0" applyFont="1" applyBorder="1" applyAlignment="1">
      <alignment horizontal="center" vertical="center"/>
    </xf>
    <xf numFmtId="0" fontId="22" fillId="0" borderId="13" xfId="0" applyFont="1" applyBorder="1" applyAlignment="1">
      <alignment horizontal="center" vertical="center"/>
    </xf>
    <xf numFmtId="0" fontId="2" fillId="0" borderId="16" xfId="0" applyFont="1" applyBorder="1" applyAlignment="1">
      <alignment vertical="center"/>
    </xf>
    <xf numFmtId="0" fontId="4" fillId="0" borderId="0" xfId="0" applyFont="1" applyBorder="1" applyAlignment="1">
      <alignment horizontal="center" vertical="center"/>
    </xf>
    <xf numFmtId="0" fontId="5" fillId="0" borderId="32" xfId="0" applyFont="1" applyBorder="1" applyAlignment="1">
      <alignment vertical="center"/>
    </xf>
    <xf numFmtId="0" fontId="0" fillId="0" borderId="29" xfId="0" applyBorder="1" applyAlignment="1">
      <alignment horizontal="center" vertical="center"/>
    </xf>
    <xf numFmtId="0" fontId="0" fillId="0" borderId="29" xfId="0" applyBorder="1" applyAlignment="1">
      <alignment horizontal="center" vertical="center" wrapText="1"/>
    </xf>
    <xf numFmtId="0" fontId="22" fillId="0" borderId="0" xfId="0" applyFont="1" applyAlignment="1">
      <alignment horizontal="center" vertical="center" wrapText="1"/>
    </xf>
    <xf numFmtId="0" fontId="5" fillId="0" borderId="2"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3" xfId="0" applyFont="1" applyBorder="1" applyAlignment="1">
      <alignment horizontal="center" vertical="center" wrapText="1"/>
    </xf>
    <xf numFmtId="0" fontId="0" fillId="0" borderId="18" xfId="0" applyBorder="1" applyAlignment="1">
      <alignment horizontal="center" vertical="center" wrapText="1"/>
    </xf>
    <xf numFmtId="0" fontId="0" fillId="0" borderId="18" xfId="0" applyBorder="1"/>
    <xf numFmtId="0" fontId="0" fillId="0" borderId="19" xfId="0" applyBorder="1" applyAlignment="1">
      <alignment horizontal="center" vertical="center"/>
    </xf>
    <xf numFmtId="0" fontId="0" fillId="0" borderId="19" xfId="0" applyBorder="1"/>
    <xf numFmtId="0" fontId="0" fillId="0" borderId="0" xfId="0" applyBorder="1" applyAlignment="1">
      <alignment vertical="center" wrapText="1"/>
    </xf>
    <xf numFmtId="0" fontId="2" fillId="0" borderId="13" xfId="0" applyFont="1" applyBorder="1"/>
    <xf numFmtId="5" fontId="0" fillId="0" borderId="0" xfId="0" applyNumberFormat="1" applyFont="1" applyAlignment="1">
      <alignment horizontal="left"/>
    </xf>
    <xf numFmtId="0" fontId="5" fillId="0" borderId="2" xfId="0" applyFont="1" applyBorder="1" applyAlignment="1">
      <alignment vertical="center" wrapText="1"/>
    </xf>
    <xf numFmtId="0" fontId="5" fillId="5" borderId="1"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2" xfId="0" applyFont="1" applyFill="1" applyBorder="1" applyAlignment="1">
      <alignment horizontal="left" vertical="center" wrapText="1"/>
    </xf>
    <xf numFmtId="0" fontId="5" fillId="5" borderId="2" xfId="0" applyFont="1" applyFill="1" applyBorder="1" applyAlignment="1">
      <alignment vertical="center" wrapText="1"/>
    </xf>
    <xf numFmtId="0" fontId="5" fillId="5" borderId="7" xfId="0" applyFont="1" applyFill="1" applyBorder="1" applyAlignment="1">
      <alignment vertical="center"/>
    </xf>
    <xf numFmtId="0" fontId="2" fillId="5" borderId="7" xfId="0" applyFont="1" applyFill="1" applyBorder="1" applyAlignment="1">
      <alignment vertical="center" wrapText="1"/>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6" fillId="5" borderId="7" xfId="0" applyFont="1" applyFill="1" applyBorder="1" applyAlignment="1">
      <alignment vertical="center" wrapText="1"/>
    </xf>
    <xf numFmtId="5" fontId="5" fillId="5" borderId="5" xfId="1" applyNumberFormat="1" applyFont="1" applyFill="1" applyBorder="1" applyAlignment="1">
      <alignment horizontal="center" vertical="center"/>
    </xf>
    <xf numFmtId="5" fontId="5" fillId="5" borderId="2" xfId="1" applyNumberFormat="1" applyFont="1" applyFill="1" applyBorder="1" applyAlignment="1">
      <alignment horizontal="center" vertical="center"/>
    </xf>
    <xf numFmtId="0" fontId="5" fillId="5" borderId="3" xfId="0" applyFont="1" applyFill="1" applyBorder="1" applyAlignment="1">
      <alignment vertical="center"/>
    </xf>
    <xf numFmtId="0" fontId="6" fillId="5" borderId="29" xfId="0" applyFont="1" applyFill="1" applyBorder="1" applyAlignment="1">
      <alignment vertical="center" wrapText="1"/>
    </xf>
    <xf numFmtId="0" fontId="2" fillId="5" borderId="29" xfId="0" applyFont="1" applyFill="1" applyBorder="1" applyAlignment="1">
      <alignment horizontal="left" vertical="center" wrapText="1"/>
    </xf>
    <xf numFmtId="0" fontId="2" fillId="5" borderId="29" xfId="0" applyFont="1" applyFill="1" applyBorder="1" applyAlignment="1">
      <alignment horizontal="center" vertical="center" wrapText="1"/>
    </xf>
    <xf numFmtId="0" fontId="8" fillId="5" borderId="29" xfId="0" applyFont="1" applyFill="1" applyBorder="1" applyAlignment="1">
      <alignment horizontal="center" vertical="center"/>
    </xf>
    <xf numFmtId="0" fontId="8" fillId="5" borderId="29" xfId="0" applyFont="1" applyFill="1" applyBorder="1" applyAlignment="1">
      <alignment horizontal="center" vertical="center" wrapText="1"/>
    </xf>
    <xf numFmtId="0" fontId="2" fillId="4" borderId="24" xfId="0" applyFont="1" applyFill="1" applyBorder="1" applyAlignment="1">
      <alignment vertical="center" wrapText="1"/>
    </xf>
    <xf numFmtId="0" fontId="2" fillId="5" borderId="4" xfId="0" applyFont="1" applyFill="1" applyBorder="1" applyAlignment="1">
      <alignment horizontal="center" vertical="center"/>
    </xf>
    <xf numFmtId="0" fontId="5" fillId="5" borderId="10" xfId="0" applyFont="1" applyFill="1" applyBorder="1" applyAlignment="1">
      <alignment horizontal="center" vertical="center"/>
    </xf>
    <xf numFmtId="0" fontId="2" fillId="5" borderId="10" xfId="0" applyFont="1" applyFill="1" applyBorder="1" applyAlignment="1">
      <alignment horizontal="center" vertical="center"/>
    </xf>
    <xf numFmtId="0" fontId="2" fillId="5" borderId="10"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5" xfId="0" applyFont="1" applyFill="1" applyBorder="1" applyAlignment="1">
      <alignment vertical="center" wrapText="1"/>
    </xf>
    <xf numFmtId="5" fontId="2" fillId="5" borderId="5" xfId="1" applyNumberFormat="1" applyFont="1" applyFill="1" applyBorder="1" applyAlignment="1">
      <alignment horizontal="center" vertical="center" wrapText="1"/>
    </xf>
    <xf numFmtId="5" fontId="2" fillId="5" borderId="5" xfId="1" applyNumberFormat="1" applyFont="1" applyFill="1" applyBorder="1" applyAlignment="1">
      <alignment horizontal="center" vertical="center"/>
    </xf>
    <xf numFmtId="0" fontId="4" fillId="5" borderId="29" xfId="0" applyFont="1" applyFill="1" applyBorder="1" applyAlignment="1">
      <alignment horizontal="center" vertical="center" wrapText="1"/>
    </xf>
    <xf numFmtId="0" fontId="4" fillId="5" borderId="29" xfId="0" applyFont="1" applyFill="1" applyBorder="1" applyAlignment="1">
      <alignment horizontal="center" vertical="center"/>
    </xf>
    <xf numFmtId="5" fontId="2" fillId="5" borderId="29" xfId="0" applyNumberFormat="1" applyFont="1" applyFill="1" applyBorder="1" applyAlignment="1">
      <alignment horizontal="center" vertical="center"/>
    </xf>
    <xf numFmtId="5" fontId="2" fillId="5" borderId="29" xfId="1" applyNumberFormat="1" applyFont="1" applyFill="1" applyBorder="1" applyAlignment="1">
      <alignment horizontal="center" vertical="center"/>
    </xf>
    <xf numFmtId="0" fontId="2" fillId="5" borderId="29" xfId="0" applyFont="1" applyFill="1" applyBorder="1" applyAlignment="1">
      <alignment horizontal="center" vertical="center"/>
    </xf>
    <xf numFmtId="0" fontId="5" fillId="5" borderId="0" xfId="0" applyFont="1" applyFill="1"/>
    <xf numFmtId="0" fontId="18" fillId="5" borderId="7" xfId="0" applyFont="1" applyFill="1" applyBorder="1" applyAlignment="1">
      <alignment vertical="center" wrapText="1"/>
    </xf>
    <xf numFmtId="0" fontId="18" fillId="4" borderId="24" xfId="0" applyFont="1" applyFill="1" applyBorder="1" applyAlignment="1">
      <alignment vertical="center" wrapText="1"/>
    </xf>
    <xf numFmtId="0" fontId="5" fillId="5" borderId="7" xfId="0" applyFont="1" applyFill="1" applyBorder="1" applyAlignment="1">
      <alignment vertical="center" wrapText="1"/>
    </xf>
    <xf numFmtId="0" fontId="2" fillId="0" borderId="5" xfId="0" applyFont="1" applyBorder="1" applyAlignment="1">
      <alignment wrapText="1"/>
    </xf>
    <xf numFmtId="0" fontId="5" fillId="5" borderId="3" xfId="0" applyFont="1" applyFill="1" applyBorder="1" applyAlignment="1">
      <alignment vertical="center" wrapText="1"/>
    </xf>
    <xf numFmtId="0" fontId="5" fillId="3" borderId="25" xfId="0" applyFont="1" applyFill="1" applyBorder="1" applyAlignment="1">
      <alignment vertical="center" wrapText="1"/>
    </xf>
    <xf numFmtId="0" fontId="5" fillId="0" borderId="3" xfId="0" applyFont="1" applyBorder="1" applyAlignment="1">
      <alignment vertical="center" wrapText="1"/>
    </xf>
    <xf numFmtId="0" fontId="6" fillId="0" borderId="5" xfId="0" applyFont="1" applyBorder="1" applyAlignment="1">
      <alignment horizontal="left" vertical="top" wrapText="1"/>
    </xf>
    <xf numFmtId="0" fontId="0" fillId="0" borderId="13" xfId="0" applyBorder="1" applyAlignment="1">
      <alignment horizontal="center" vertical="center"/>
    </xf>
    <xf numFmtId="6" fontId="0" fillId="0" borderId="13" xfId="0" applyNumberFormat="1" applyBorder="1" applyAlignment="1">
      <alignment horizontal="center" vertical="center"/>
    </xf>
    <xf numFmtId="0" fontId="25" fillId="0" borderId="5" xfId="0" applyFont="1" applyBorder="1" applyAlignment="1">
      <alignment horizontal="center" vertical="center"/>
    </xf>
    <xf numFmtId="0" fontId="0" fillId="0" borderId="0" xfId="0" applyAlignment="1">
      <alignment horizontal="left" vertical="center" wrapText="1"/>
    </xf>
    <xf numFmtId="0" fontId="22" fillId="0" borderId="0" xfId="0" applyFont="1" applyAlignment="1">
      <alignment horizontal="center" vertical="center" wrapText="1"/>
    </xf>
    <xf numFmtId="0" fontId="0" fillId="0" borderId="0" xfId="0" applyAlignment="1">
      <alignment horizontal="center" vertical="center" wrapText="1"/>
    </xf>
    <xf numFmtId="6" fontId="25" fillId="0" borderId="5" xfId="0" applyNumberFormat="1" applyFont="1" applyBorder="1" applyAlignment="1">
      <alignment horizontal="center" vertical="center"/>
    </xf>
    <xf numFmtId="5" fontId="14" fillId="0" borderId="0" xfId="0" applyNumberFormat="1" applyFont="1" applyAlignment="1">
      <alignment horizontal="left" wrapText="1"/>
    </xf>
    <xf numFmtId="5" fontId="26" fillId="0" borderId="5" xfId="1" applyNumberFormat="1" applyFont="1" applyBorder="1" applyAlignment="1">
      <alignment horizontal="center" vertical="center"/>
    </xf>
    <xf numFmtId="0" fontId="0" fillId="0" borderId="0" xfId="0" applyAlignment="1">
      <alignment horizontal="center" vertical="top" wrapText="1"/>
    </xf>
    <xf numFmtId="0" fontId="6" fillId="0" borderId="5" xfId="0" applyFont="1" applyFill="1" applyBorder="1" applyAlignment="1">
      <alignment vertical="center" wrapText="1"/>
    </xf>
    <xf numFmtId="0" fontId="0" fillId="0" borderId="0" xfId="0" applyAlignment="1">
      <alignment horizontal="left" wrapText="1"/>
    </xf>
    <xf numFmtId="0" fontId="14" fillId="0" borderId="0" xfId="0" applyFont="1" applyAlignment="1">
      <alignment horizontal="right" wrapText="1"/>
    </xf>
    <xf numFmtId="0" fontId="15" fillId="0" borderId="0" xfId="0" applyFont="1" applyAlignment="1">
      <alignment horizontal="left"/>
    </xf>
    <xf numFmtId="5" fontId="15" fillId="0" borderId="0" xfId="0" applyNumberFormat="1" applyFont="1" applyAlignment="1">
      <alignment horizontal="left"/>
    </xf>
    <xf numFmtId="6" fontId="15" fillId="0" borderId="0" xfId="0" applyNumberFormat="1" applyFont="1" applyAlignment="1">
      <alignment horizontal="left"/>
    </xf>
    <xf numFmtId="0" fontId="15" fillId="2" borderId="0" xfId="0" applyFont="1" applyFill="1" applyAlignment="1">
      <alignment horizontal="right"/>
    </xf>
    <xf numFmtId="5" fontId="15" fillId="2" borderId="0" xfId="0" applyNumberFormat="1" applyFont="1" applyFill="1" applyAlignment="1">
      <alignment horizontal="left"/>
    </xf>
    <xf numFmtId="0" fontId="14" fillId="0" borderId="0" xfId="0" applyFont="1" applyAlignment="1">
      <alignment horizontal="center" wrapText="1"/>
    </xf>
    <xf numFmtId="0" fontId="11" fillId="0" borderId="0" xfId="2" applyAlignment="1">
      <alignment horizontal="left" vertical="center" wrapText="1"/>
    </xf>
    <xf numFmtId="0" fontId="2" fillId="4" borderId="4" xfId="0" applyFont="1" applyFill="1" applyBorder="1" applyAlignment="1">
      <alignment horizontal="center" vertical="center"/>
    </xf>
    <xf numFmtId="0" fontId="5" fillId="4" borderId="10" xfId="0" applyFont="1" applyFill="1" applyBorder="1" applyAlignment="1">
      <alignment horizontal="center" vertical="center"/>
    </xf>
    <xf numFmtId="0" fontId="2" fillId="4" borderId="10" xfId="0" applyFont="1" applyFill="1" applyBorder="1" applyAlignment="1">
      <alignment horizontal="center" vertical="center"/>
    </xf>
    <xf numFmtId="0" fontId="2" fillId="4" borderId="10" xfId="0" applyFont="1" applyFill="1" applyBorder="1" applyAlignment="1">
      <alignment horizontal="left" vertical="center" wrapText="1"/>
    </xf>
    <xf numFmtId="0" fontId="5" fillId="4" borderId="2" xfId="0" applyFont="1" applyFill="1" applyBorder="1" applyAlignment="1">
      <alignment vertical="center"/>
    </xf>
    <xf numFmtId="0" fontId="2" fillId="4" borderId="33" xfId="0" applyFont="1" applyFill="1" applyBorder="1" applyAlignment="1">
      <alignment vertical="center"/>
    </xf>
    <xf numFmtId="0" fontId="18" fillId="4" borderId="33" xfId="0" applyFont="1" applyFill="1" applyBorder="1" applyAlignment="1">
      <alignment vertical="center"/>
    </xf>
    <xf numFmtId="0" fontId="5" fillId="4" borderId="33" xfId="0" applyFont="1" applyFill="1" applyBorder="1" applyAlignment="1">
      <alignment horizontal="center" vertical="center"/>
    </xf>
    <xf numFmtId="0" fontId="2" fillId="4" borderId="33" xfId="0" applyFont="1" applyFill="1" applyBorder="1" applyAlignment="1">
      <alignment horizontal="center" vertical="center" wrapText="1"/>
    </xf>
    <xf numFmtId="0" fontId="5" fillId="4" borderId="33" xfId="0" applyFont="1" applyFill="1" applyBorder="1" applyAlignment="1">
      <alignment vertical="center" wrapText="1"/>
    </xf>
    <xf numFmtId="0" fontId="6" fillId="4" borderId="33" xfId="0" applyFont="1" applyFill="1" applyBorder="1" applyAlignment="1">
      <alignment vertical="center" wrapText="1"/>
    </xf>
    <xf numFmtId="5" fontId="2" fillId="4" borderId="5" xfId="1" applyNumberFormat="1" applyFont="1" applyFill="1" applyBorder="1" applyAlignment="1">
      <alignment horizontal="center" vertical="center"/>
    </xf>
    <xf numFmtId="5" fontId="5" fillId="4" borderId="2" xfId="1" applyNumberFormat="1" applyFont="1" applyFill="1" applyBorder="1" applyAlignment="1">
      <alignment horizontal="center" vertical="center"/>
    </xf>
    <xf numFmtId="0" fontId="5" fillId="4" borderId="3" xfId="0" applyFont="1" applyFill="1" applyBorder="1" applyAlignment="1">
      <alignment vertical="center"/>
    </xf>
    <xf numFmtId="0" fontId="6" fillId="4" borderId="29" xfId="0" applyFont="1" applyFill="1" applyBorder="1" applyAlignment="1">
      <alignment vertical="center" wrapText="1"/>
    </xf>
    <xf numFmtId="0" fontId="2" fillId="4" borderId="29" xfId="0" applyFont="1" applyFill="1" applyBorder="1" applyAlignment="1">
      <alignment horizontal="left" vertical="center" wrapText="1"/>
    </xf>
    <xf numFmtId="0" fontId="2" fillId="4" borderId="29" xfId="0" applyFont="1" applyFill="1" applyBorder="1" applyAlignment="1">
      <alignment horizontal="center" vertical="center" wrapText="1"/>
    </xf>
    <xf numFmtId="0" fontId="4" fillId="4" borderId="29" xfId="0" applyFont="1" applyFill="1" applyBorder="1" applyAlignment="1">
      <alignment horizontal="center" vertical="center"/>
    </xf>
    <xf numFmtId="0" fontId="2" fillId="5" borderId="0" xfId="0" applyFont="1" applyFill="1" applyAlignment="1">
      <alignment horizontal="center" vertical="center"/>
    </xf>
    <xf numFmtId="0" fontId="0" fillId="0" borderId="19" xfId="0" applyBorder="1" applyAlignment="1">
      <alignment horizontal="center" vertical="center" wrapText="1"/>
    </xf>
    <xf numFmtId="0" fontId="0" fillId="0" borderId="18" xfId="0" applyBorder="1" applyAlignment="1">
      <alignment horizontal="center" vertical="center"/>
    </xf>
    <xf numFmtId="0" fontId="2" fillId="0" borderId="0" xfId="0" applyFont="1" applyBorder="1"/>
    <xf numFmtId="0" fontId="2" fillId="5" borderId="8" xfId="0" applyFont="1" applyFill="1" applyBorder="1" applyAlignment="1">
      <alignment horizontal="center" vertical="center"/>
    </xf>
    <xf numFmtId="0" fontId="5" fillId="5" borderId="19" xfId="0" applyFont="1" applyFill="1" applyBorder="1" applyAlignment="1">
      <alignment horizontal="center" vertical="center"/>
    </xf>
    <xf numFmtId="0" fontId="2" fillId="5" borderId="19" xfId="0" applyFont="1" applyFill="1" applyBorder="1" applyAlignment="1">
      <alignment horizontal="left" vertical="center" wrapText="1"/>
    </xf>
    <xf numFmtId="0" fontId="5" fillId="5" borderId="31" xfId="0" applyFont="1" applyFill="1" applyBorder="1" applyAlignment="1">
      <alignment vertical="center"/>
    </xf>
    <xf numFmtId="0" fontId="10" fillId="5" borderId="18" xfId="0" applyFont="1" applyFill="1" applyBorder="1" applyAlignment="1">
      <alignment horizontal="center" vertical="center" wrapText="1"/>
    </xf>
    <xf numFmtId="0" fontId="2" fillId="5" borderId="0" xfId="0" applyFont="1" applyFill="1" applyBorder="1" applyAlignment="1">
      <alignment vertical="center" wrapText="1"/>
    </xf>
    <xf numFmtId="5" fontId="22" fillId="5" borderId="31" xfId="1" applyNumberFormat="1" applyFont="1" applyFill="1" applyBorder="1" applyAlignment="1">
      <alignment horizontal="center" vertical="center"/>
    </xf>
    <xf numFmtId="5" fontId="24" fillId="5" borderId="31" xfId="1" applyNumberFormat="1" applyFont="1" applyFill="1" applyBorder="1" applyAlignment="1">
      <alignment horizontal="center" vertical="center"/>
    </xf>
    <xf numFmtId="5" fontId="2" fillId="5" borderId="31" xfId="0" applyNumberFormat="1" applyFont="1" applyFill="1" applyBorder="1" applyAlignment="1">
      <alignment horizontal="center" vertical="center"/>
    </xf>
    <xf numFmtId="5" fontId="5" fillId="5" borderId="31" xfId="1" applyNumberFormat="1" applyFont="1" applyFill="1" applyBorder="1" applyAlignment="1">
      <alignment horizontal="center" vertical="center"/>
    </xf>
    <xf numFmtId="0" fontId="5" fillId="5" borderId="35" xfId="0" applyFont="1" applyFill="1" applyBorder="1" applyAlignment="1">
      <alignment vertical="center"/>
    </xf>
    <xf numFmtId="0" fontId="6" fillId="5" borderId="36" xfId="0" applyFont="1" applyFill="1" applyBorder="1" applyAlignment="1">
      <alignment vertical="center" wrapText="1"/>
    </xf>
    <xf numFmtId="0" fontId="2" fillId="5" borderId="36" xfId="0" applyFont="1" applyFill="1" applyBorder="1" applyAlignment="1">
      <alignment horizontal="center" vertical="center" wrapText="1"/>
    </xf>
    <xf numFmtId="0" fontId="4" fillId="5" borderId="36" xfId="0" applyFont="1" applyFill="1" applyBorder="1" applyAlignment="1">
      <alignment horizontal="center" vertical="center"/>
    </xf>
    <xf numFmtId="0" fontId="5" fillId="0" borderId="5" xfId="0" applyFont="1" applyBorder="1" applyAlignment="1">
      <alignment vertical="center"/>
    </xf>
    <xf numFmtId="0" fontId="5" fillId="0" borderId="5" xfId="0" applyFont="1" applyBorder="1" applyAlignment="1">
      <alignment vertical="center" wrapText="1"/>
    </xf>
    <xf numFmtId="0" fontId="4" fillId="0" borderId="5" xfId="0" applyFont="1" applyBorder="1" applyAlignment="1">
      <alignment horizontal="center" vertical="center" wrapText="1"/>
    </xf>
    <xf numFmtId="5" fontId="2" fillId="0" borderId="5" xfId="0" applyNumberFormat="1" applyFont="1" applyBorder="1" applyAlignment="1">
      <alignment horizontal="center" vertical="center"/>
    </xf>
    <xf numFmtId="0" fontId="12" fillId="0" borderId="5" xfId="2" applyFont="1" applyBorder="1" applyAlignment="1">
      <alignment horizontal="center" vertical="center"/>
    </xf>
    <xf numFmtId="0" fontId="4" fillId="0" borderId="5" xfId="0" applyFont="1" applyBorder="1" applyAlignment="1">
      <alignment horizontal="center" vertical="center"/>
    </xf>
    <xf numFmtId="0" fontId="7" fillId="0" borderId="5" xfId="0" applyFont="1" applyBorder="1" applyAlignment="1">
      <alignment vertical="center" wrapText="1"/>
    </xf>
    <xf numFmtId="0" fontId="3" fillId="0" borderId="5" xfId="0" applyFont="1" applyBorder="1" applyAlignment="1">
      <alignment horizontal="center" vertical="center" wrapText="1"/>
    </xf>
    <xf numFmtId="0" fontId="2" fillId="0" borderId="5" xfId="0" applyNumberFormat="1" applyFont="1" applyBorder="1" applyAlignment="1">
      <alignment horizontal="center" vertical="center"/>
    </xf>
    <xf numFmtId="16" fontId="2" fillId="0" borderId="5" xfId="0" applyNumberFormat="1" applyFont="1" applyBorder="1" applyAlignment="1">
      <alignment horizontal="center" vertical="center"/>
    </xf>
    <xf numFmtId="0" fontId="2" fillId="0" borderId="7" xfId="0" applyFont="1" applyBorder="1" applyAlignment="1">
      <alignment horizontal="left" vertical="center" wrapText="1"/>
    </xf>
    <xf numFmtId="5" fontId="2" fillId="0" borderId="7" xfId="1" applyNumberFormat="1" applyFont="1" applyBorder="1" applyAlignment="1">
      <alignment horizontal="center" vertical="center" wrapText="1"/>
    </xf>
    <xf numFmtId="5" fontId="2" fillId="0" borderId="7" xfId="1" applyNumberFormat="1" applyFont="1" applyBorder="1" applyAlignment="1">
      <alignment horizontal="center" vertical="center"/>
    </xf>
    <xf numFmtId="5" fontId="5" fillId="0" borderId="7" xfId="1" applyNumberFormat="1" applyFont="1" applyBorder="1" applyAlignment="1">
      <alignment horizontal="center" vertical="center"/>
    </xf>
    <xf numFmtId="0" fontId="4" fillId="0" borderId="7" xfId="0" applyFont="1" applyBorder="1" applyAlignment="1">
      <alignment horizontal="center" vertical="center" wrapText="1"/>
    </xf>
    <xf numFmtId="5" fontId="2" fillId="0" borderId="7" xfId="0" applyNumberFormat="1" applyFont="1" applyBorder="1" applyAlignment="1">
      <alignment horizontal="center" vertical="center"/>
    </xf>
    <xf numFmtId="0" fontId="0" fillId="0" borderId="7" xfId="0" applyBorder="1"/>
    <xf numFmtId="0" fontId="0" fillId="0" borderId="37" xfId="0" applyBorder="1" applyAlignment="1">
      <alignment horizontal="center" vertical="center"/>
    </xf>
    <xf numFmtId="0" fontId="5" fillId="0" borderId="34" xfId="0" applyFont="1" applyBorder="1" applyAlignment="1">
      <alignment horizontal="center" vertical="center"/>
    </xf>
    <xf numFmtId="0" fontId="0" fillId="0" borderId="34" xfId="0" applyBorder="1" applyAlignment="1">
      <alignment horizontal="center" vertical="center"/>
    </xf>
    <xf numFmtId="0" fontId="0" fillId="0" borderId="34" xfId="0" applyBorder="1" applyAlignment="1" applyProtection="1">
      <alignment horizontal="center" vertical="center" wrapText="1"/>
      <protection locked="0"/>
    </xf>
    <xf numFmtId="0" fontId="0" fillId="0" borderId="34" xfId="0" applyBorder="1" applyAlignment="1">
      <alignment horizontal="center" vertical="center" wrapText="1"/>
    </xf>
    <xf numFmtId="5" fontId="2" fillId="0" borderId="34" xfId="1" applyNumberFormat="1" applyFont="1" applyBorder="1" applyAlignment="1">
      <alignment horizontal="center" vertical="center"/>
    </xf>
    <xf numFmtId="0" fontId="2" fillId="0" borderId="34" xfId="0" applyFont="1" applyBorder="1" applyAlignment="1">
      <alignment horizontal="center" vertical="center"/>
    </xf>
    <xf numFmtId="0" fontId="0" fillId="0" borderId="34" xfId="0" applyBorder="1"/>
    <xf numFmtId="0" fontId="5" fillId="0" borderId="5" xfId="0" applyFont="1" applyBorder="1"/>
    <xf numFmtId="0" fontId="5" fillId="0" borderId="7" xfId="0" applyFont="1" applyBorder="1" applyAlignment="1">
      <alignment horizontal="left" vertical="center" wrapText="1"/>
    </xf>
    <xf numFmtId="0" fontId="8" fillId="0" borderId="7" xfId="0" applyFont="1" applyBorder="1" applyAlignment="1">
      <alignment horizontal="center" vertical="center"/>
    </xf>
    <xf numFmtId="0" fontId="8" fillId="0" borderId="7" xfId="0" applyFont="1" applyBorder="1" applyAlignment="1">
      <alignment horizontal="center" vertical="center" wrapText="1"/>
    </xf>
    <xf numFmtId="0" fontId="5" fillId="0" borderId="7" xfId="0" applyFont="1" applyBorder="1"/>
    <xf numFmtId="0" fontId="0" fillId="0" borderId="34" xfId="0" applyBorder="1" applyAlignment="1">
      <alignment horizontal="left" vertical="center"/>
    </xf>
    <xf numFmtId="0" fontId="17" fillId="0" borderId="5" xfId="0" applyFont="1" applyBorder="1" applyAlignment="1">
      <alignment horizontal="center" vertical="center" wrapText="1"/>
    </xf>
    <xf numFmtId="0" fontId="24" fillId="0" borderId="5" xfId="0" applyFont="1" applyBorder="1" applyAlignment="1">
      <alignment horizontal="center" vertical="center" wrapText="1"/>
    </xf>
    <xf numFmtId="0" fontId="4" fillId="0" borderId="7" xfId="0" applyFont="1" applyBorder="1" applyAlignment="1">
      <alignment horizontal="center" vertical="center"/>
    </xf>
    <xf numFmtId="0" fontId="2" fillId="0" borderId="7" xfId="0" applyNumberFormat="1" applyFont="1" applyBorder="1" applyAlignment="1">
      <alignment horizontal="center" vertical="center"/>
    </xf>
    <xf numFmtId="0" fontId="0" fillId="0" borderId="37" xfId="0" applyBorder="1" applyAlignment="1">
      <alignment horizontal="center" vertical="center" wrapText="1"/>
    </xf>
    <xf numFmtId="0" fontId="2" fillId="0" borderId="34" xfId="0" applyFont="1" applyBorder="1" applyAlignment="1">
      <alignment horizontal="center" vertical="center" wrapText="1"/>
    </xf>
    <xf numFmtId="0" fontId="5" fillId="0" borderId="0" xfId="0" applyFont="1" applyAlignment="1">
      <alignment horizontal="center" vertical="center" wrapText="1"/>
    </xf>
    <xf numFmtId="3" fontId="5" fillId="0" borderId="5" xfId="0" applyNumberFormat="1" applyFont="1" applyBorder="1" applyAlignment="1">
      <alignment horizontal="center" vertical="center"/>
    </xf>
    <xf numFmtId="6" fontId="5" fillId="0" borderId="5" xfId="0" applyNumberFormat="1" applyFont="1" applyBorder="1" applyAlignment="1">
      <alignment horizontal="center" vertical="center"/>
    </xf>
    <xf numFmtId="6" fontId="5" fillId="0" borderId="13" xfId="0" applyNumberFormat="1" applyFont="1" applyBorder="1" applyAlignment="1">
      <alignment horizontal="center" vertical="center"/>
    </xf>
    <xf numFmtId="6" fontId="26" fillId="0" borderId="5" xfId="0" applyNumberFormat="1" applyFont="1" applyBorder="1" applyAlignment="1">
      <alignment horizontal="center" vertical="center"/>
    </xf>
    <xf numFmtId="0" fontId="2" fillId="0" borderId="0" xfId="0" applyFont="1" applyBorder="1" applyAlignment="1">
      <alignment wrapText="1"/>
    </xf>
    <xf numFmtId="0" fontId="0" fillId="0" borderId="0" xfId="0" applyBorder="1" applyAlignment="1">
      <alignment wrapText="1"/>
    </xf>
    <xf numFmtId="0" fontId="5" fillId="0" borderId="0" xfId="0" applyFont="1" applyBorder="1" applyAlignment="1">
      <alignment horizontal="center" vertical="center" wrapText="1"/>
    </xf>
    <xf numFmtId="0" fontId="2" fillId="0" borderId="0" xfId="0" applyFont="1" applyBorder="1" applyAlignment="1">
      <alignment vertical="center" wrapText="1"/>
    </xf>
    <xf numFmtId="6" fontId="0" fillId="0" borderId="0" xfId="0" applyNumberFormat="1" applyBorder="1" applyAlignment="1">
      <alignment horizontal="center" vertical="center"/>
    </xf>
    <xf numFmtId="0" fontId="6" fillId="0" borderId="0" xfId="0" applyFont="1" applyBorder="1" applyAlignment="1">
      <alignment horizontal="left" vertical="top" wrapText="1"/>
    </xf>
    <xf numFmtId="6" fontId="24" fillId="0" borderId="0" xfId="0" applyNumberFormat="1" applyFont="1"/>
    <xf numFmtId="0" fontId="0" fillId="0" borderId="0" xfId="0" applyAlignment="1">
      <alignment horizontal="left" vertical="top" wrapText="1"/>
    </xf>
    <xf numFmtId="0" fontId="14" fillId="0" borderId="0" xfId="0" applyFont="1" applyAlignment="1">
      <alignment horizontal="center" wrapText="1"/>
    </xf>
    <xf numFmtId="0" fontId="0" fillId="0" borderId="0" xfId="0" applyAlignment="1">
      <alignment horizontal="left" vertical="center" wrapText="1"/>
    </xf>
    <xf numFmtId="0" fontId="10" fillId="0" borderId="0" xfId="0" applyFont="1" applyAlignment="1">
      <alignment horizontal="center" wrapText="1"/>
    </xf>
    <xf numFmtId="0" fontId="14" fillId="0" borderId="0" xfId="0" applyFont="1" applyAlignment="1">
      <alignment horizontal="center" vertical="center" wrapText="1"/>
    </xf>
    <xf numFmtId="0" fontId="22" fillId="0" borderId="0" xfId="0" applyFont="1" applyAlignment="1">
      <alignment horizontal="center" vertical="center" wrapText="1"/>
    </xf>
    <xf numFmtId="0" fontId="22" fillId="0" borderId="0" xfId="0" applyFont="1" applyBorder="1" applyAlignment="1">
      <alignment horizontal="center" vertical="center" wrapText="1"/>
    </xf>
    <xf numFmtId="0" fontId="0" fillId="0" borderId="0" xfId="0" applyBorder="1" applyAlignment="1">
      <alignment horizontal="center" vertical="center" wrapText="1"/>
    </xf>
    <xf numFmtId="0" fontId="10" fillId="0" borderId="0" xfId="0" applyFont="1" applyAlignment="1">
      <alignment horizontal="center" vertical="center" wrapText="1"/>
    </xf>
    <xf numFmtId="0" fontId="0" fillId="0" borderId="0" xfId="0" applyAlignment="1">
      <alignment horizontal="center" vertical="center" wrapText="1"/>
    </xf>
    <xf numFmtId="0" fontId="10" fillId="0" borderId="0" xfId="0" applyFont="1" applyBorder="1" applyAlignment="1">
      <alignment horizontal="center" vertical="center" wrapText="1"/>
    </xf>
    <xf numFmtId="0" fontId="24" fillId="0" borderId="0" xfId="0" applyFont="1" applyAlignment="1">
      <alignment horizontal="center" vertical="center" wrapText="1"/>
    </xf>
    <xf numFmtId="0" fontId="0" fillId="0" borderId="0" xfId="0" applyFont="1" applyAlignment="1">
      <alignment horizontal="center" vertical="center" wrapText="1"/>
    </xf>
    <xf numFmtId="0" fontId="10" fillId="0" borderId="0" xfId="0" applyFont="1" applyBorder="1" applyAlignment="1">
      <alignment horizontal="right" vertical="center"/>
    </xf>
    <xf numFmtId="0" fontId="10" fillId="0" borderId="19" xfId="0" applyFont="1" applyBorder="1" applyAlignment="1">
      <alignment horizontal="right" vertical="center"/>
    </xf>
    <xf numFmtId="0" fontId="24" fillId="0" borderId="0" xfId="0" applyFont="1" applyAlignment="1">
      <alignment horizontal="center"/>
    </xf>
    <xf numFmtId="0" fontId="5" fillId="0" borderId="0" xfId="0" applyFont="1" applyAlignment="1">
      <alignment horizontal="center"/>
    </xf>
    <xf numFmtId="5" fontId="26" fillId="0" borderId="14" xfId="1" applyNumberFormat="1" applyFont="1" applyBorder="1" applyAlignment="1">
      <alignment horizontal="center" vertical="center"/>
    </xf>
    <xf numFmtId="5" fontId="26" fillId="0" borderId="10" xfId="1" applyNumberFormat="1" applyFont="1" applyBorder="1" applyAlignment="1">
      <alignment horizontal="center" vertical="center"/>
    </xf>
  </cellXfs>
  <cellStyles count="3">
    <cellStyle name="Currency" xfId="1" builtinId="4"/>
    <cellStyle name="Hyperlink" xfId="2" builtinId="8"/>
    <cellStyle name="Normal" xfId="0" builtinId="0"/>
  </cellStyles>
  <dxfs count="464">
    <dxf>
      <font>
        <strike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right style="medium">
          <color indexed="64"/>
        </right>
        <top/>
        <bottom/>
        <vertical/>
        <horizontal/>
      </border>
    </dxf>
    <dxf>
      <font>
        <strike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9" formatCode="&quot;$&quot;#,##0_);\(&quot;$&quot;#,##0\)"/>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top/>
        <bottom/>
        <vertical/>
        <horizontal/>
      </border>
    </dxf>
    <dxf>
      <font>
        <strike val="0"/>
        <outline val="0"/>
        <shadow val="0"/>
        <u val="none"/>
        <vertAlign val="baseline"/>
        <sz val="10"/>
        <color theme="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9" formatCode="&quot;$&quot;#,##0_);\(&quot;$&quot;#,##0\)"/>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top/>
        <bottom/>
        <vertical/>
        <horizontal/>
      </border>
    </dxf>
    <dxf>
      <font>
        <b val="0"/>
        <i val="0"/>
        <strike val="0"/>
        <condense val="0"/>
        <extend val="0"/>
        <outline val="0"/>
        <shadow val="0"/>
        <u/>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dxf>
    <dxf>
      <font>
        <i val="0"/>
        <strike val="0"/>
        <outline val="0"/>
        <shadow val="0"/>
        <u/>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dxf>
    <dxf>
      <font>
        <i val="0"/>
        <strike val="0"/>
        <outline val="0"/>
        <shadow val="0"/>
        <u/>
        <vertAlign val="baseline"/>
        <sz val="10"/>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left" vertical="center" textRotation="0" wrapText="1" indent="0" justifyLastLine="0" shrinkToFit="0" readingOrder="0"/>
    </dxf>
    <dxf>
      <font>
        <strike val="0"/>
        <outline val="0"/>
        <shadow val="0"/>
        <u val="none"/>
        <vertAlign val="baseline"/>
        <sz val="8"/>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theme="1"/>
        <name val="Calibri"/>
        <family val="2"/>
        <scheme val="minor"/>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0"/>
        <name val="Calibri"/>
        <family val="2"/>
        <scheme val="minor"/>
      </font>
      <numFmt numFmtId="9" formatCode="&quot;$&quot;#,##0_);\(&quot;$&quot;#,##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0"/>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family val="2"/>
        <scheme val="minor"/>
      </font>
      <alignment horizontal="general" vertical="center" textRotation="0" wrapText="0" indent="0" justifyLastLine="0" shrinkToFit="0" readingOrder="0"/>
      <border diagonalUp="0" diagonalDown="0">
        <left style="thin">
          <color indexed="64"/>
        </left>
        <right style="thin">
          <color indexed="64"/>
        </right>
        <top/>
        <bottom style="thin">
          <color indexed="64"/>
        </bottom>
        <vertical/>
        <horizontal/>
      </border>
    </dxf>
    <dxf>
      <font>
        <sz val="10"/>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0"/>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9"/>
      </font>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font>
        <sz val="9"/>
      </font>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font>
        <b val="0"/>
        <i/>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family val="2"/>
        <scheme val="minor"/>
      </font>
      <alignment horizontal="general"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dxf>
    <dxf>
      <border outline="0">
        <bottom style="medium">
          <color rgb="FF000000"/>
        </bottom>
      </border>
    </dxf>
    <dxf>
      <font>
        <strike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sz val="10"/>
        <color theme="1"/>
        <name val="Calibri"/>
        <family val="2"/>
        <scheme val="minor"/>
      </font>
      <numFmt numFmtId="9" formatCode="&quot;$&quot;#,##0_);\(&quot;$&quot;#,##0\)"/>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sz val="10"/>
        <color theme="1"/>
        <name val="Calibri"/>
        <family val="2"/>
        <scheme val="minor"/>
      </font>
      <numFmt numFmtId="9" formatCode="&quot;$&quot;#,##0_);\(&quot;$&quot;#,##0\)"/>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sz val="10"/>
        <color theme="1"/>
        <name val="Calibri"/>
        <family val="2"/>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sz val="10"/>
        <color theme="1"/>
        <name val="Calibri"/>
        <family val="2"/>
        <scheme val="minor"/>
      </font>
      <numFmt numFmtId="9" formatCode="&quot;$&quot;#,##0_);\(&quot;$&quot;#,##0\)"/>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sz val="10"/>
        <color theme="1"/>
        <name val="Calibri"/>
        <family val="2"/>
        <scheme val="minor"/>
      </font>
      <numFmt numFmtId="9" formatCode="&quot;$&quot;#,##0_);\(&quot;$&quot;#,##0\)"/>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dxf>
    <dxf>
      <font>
        <b val="0"/>
        <i val="0"/>
        <strike val="0"/>
        <condense val="0"/>
        <extend val="0"/>
        <outline val="0"/>
        <shadow val="0"/>
        <u/>
        <vertAlign val="baseline"/>
        <sz val="10"/>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ertAlign val="baseline"/>
        <sz val="10"/>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style="medium">
          <color indexed="64"/>
        </right>
        <top/>
        <bottom/>
      </border>
    </dxf>
    <dxf>
      <font>
        <i val="0"/>
        <strike val="0"/>
        <outline val="0"/>
        <shadow val="0"/>
        <u/>
        <vertAlign val="baseline"/>
        <sz val="10"/>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style="medium">
          <color indexed="64"/>
        </right>
        <top/>
        <bottom/>
      </border>
    </dxf>
    <dxf>
      <font>
        <i val="0"/>
        <strike val="0"/>
        <outline val="0"/>
        <shadow val="0"/>
        <u/>
        <vertAlign val="baseline"/>
        <sz val="10"/>
        <color auto="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medium">
          <color indexed="64"/>
        </left>
        <right style="medium">
          <color indexed="64"/>
        </right>
        <top/>
        <bottom/>
      </border>
    </dxf>
    <dxf>
      <font>
        <strike val="0"/>
        <outline val="0"/>
        <shadow val="0"/>
        <u val="none"/>
        <vertAlign val="baseline"/>
        <sz val="8"/>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9"/>
        <color theme="1"/>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medium">
          <color indexed="64"/>
        </right>
        <top style="medium">
          <color indexed="64"/>
        </top>
        <bottom style="thin">
          <color indexed="64"/>
        </bottom>
      </border>
    </dxf>
    <dxf>
      <font>
        <b val="0"/>
        <i val="0"/>
        <strike val="0"/>
        <condense val="0"/>
        <extend val="0"/>
        <outline val="0"/>
        <shadow val="0"/>
        <u val="none"/>
        <vertAlign val="baseline"/>
        <sz val="9"/>
        <color theme="1"/>
        <name val="Calibri"/>
        <family val="2"/>
        <scheme val="minor"/>
      </font>
      <numFmt numFmtId="9" formatCode="&quot;$&quot;#,##0_);\(&quot;$&quot;#,##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theme="1"/>
        <name val="Calibri"/>
        <family val="2"/>
        <scheme val="minor"/>
      </font>
      <numFmt numFmtId="9" formatCode="&quot;$&quot;#,##0_);\(&quot;$&quot;#,##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numFmt numFmtId="9" formatCode="&quot;$&quot;#,##0_);\(&quot;$&quot;#,##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9"/>
        <color theme="1"/>
        <name val="Calibri"/>
        <family val="2"/>
        <scheme val="minor"/>
      </font>
      <numFmt numFmtId="9" formatCode="&quot;$&quot;#,##0_);\(&quot;$&quot;#,##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9"/>
        <color theme="1"/>
        <name val="Calibri"/>
        <family val="2"/>
        <scheme val="minor"/>
      </font>
      <numFmt numFmtId="9" formatCode="&quot;$&quot;#,##0_);\(&quot;$&quot;#,##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0"/>
        <name val="Calibri"/>
        <family val="2"/>
        <scheme val="minor"/>
      </font>
      <numFmt numFmtId="9" formatCode="&quot;$&quot;#,##0_);\(&quot;$&quot;#,##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z val="10"/>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bottom style="thin">
          <color indexed="64"/>
        </bottom>
      </border>
    </dxf>
    <dxf>
      <font>
        <sz val="10"/>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z val="10"/>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z val="9"/>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sz val="9"/>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strike val="0"/>
        <condense val="0"/>
        <extend val="0"/>
        <outline val="0"/>
        <shadow val="0"/>
        <u val="none"/>
        <vertAlign val="baseline"/>
        <sz val="9"/>
        <color theme="1"/>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border outline="0">
        <bottom style="medium">
          <color rgb="FF000000"/>
        </bottom>
      </border>
    </dxf>
    <dxf>
      <font>
        <strike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0" formatCode="General"/>
      <alignment horizontal="center" vertical="center" textRotation="0" wrapText="0" indent="0" justifyLastLine="0" shrinkToFit="0" readingOrder="0"/>
      <border diagonalUp="0" diagonalDown="0" outline="0">
        <left/>
        <right style="medium">
          <color indexed="64"/>
        </right>
        <top/>
        <bottom/>
      </border>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outline="0">
        <left style="medium">
          <color indexed="64"/>
        </left>
        <right/>
        <top/>
        <bottom/>
      </border>
    </dxf>
    <dxf>
      <font>
        <b val="0"/>
        <i val="0"/>
        <strike val="0"/>
        <condense val="0"/>
        <extend val="0"/>
        <outline val="0"/>
        <shadow val="0"/>
        <u/>
        <vertAlign val="baseline"/>
        <sz val="10"/>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ertAlign val="baseline"/>
        <sz val="10"/>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style="medium">
          <color indexed="64"/>
        </right>
        <top/>
        <bottom/>
      </border>
    </dxf>
    <dxf>
      <font>
        <i val="0"/>
        <strike val="0"/>
        <outline val="0"/>
        <shadow val="0"/>
        <u/>
        <vertAlign val="baseline"/>
        <sz val="10"/>
        <color auto="1"/>
        <name val="Calibri"/>
        <family val="2"/>
        <scheme val="minor"/>
      </font>
      <fill>
        <patternFill patternType="solid">
          <fgColor indexed="64"/>
          <bgColor theme="0"/>
        </patternFill>
      </fill>
      <alignment horizontal="center" vertical="center" textRotation="0" indent="0" justifyLastLine="0" shrinkToFit="0" readingOrder="0"/>
      <border diagonalUp="0" diagonalDown="0" outline="0">
        <left style="medium">
          <color indexed="64"/>
        </left>
        <right style="medium">
          <color indexed="64"/>
        </right>
        <top/>
        <bottom/>
      </border>
    </dxf>
    <dxf>
      <font>
        <i val="0"/>
        <strike val="0"/>
        <outline val="0"/>
        <shadow val="0"/>
        <u/>
        <vertAlign val="baseline"/>
        <sz val="10"/>
        <color auto="1"/>
        <name val="Calibri"/>
        <family val="2"/>
        <scheme val="minor"/>
      </font>
      <fill>
        <patternFill patternType="solid">
          <fgColor indexed="64"/>
          <bgColor theme="0"/>
        </patternFill>
      </fill>
      <alignment horizontal="center" vertical="center" textRotation="0"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font>
        <strike val="0"/>
        <outline val="0"/>
        <shadow val="0"/>
        <u val="none"/>
        <vertAlign val="baseline"/>
        <sz val="8"/>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vertical="center"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numFmt numFmtId="9" formatCode="&quot;$&quot;#,##0_);\(&quot;$&quot;#,##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theme="1"/>
        <name val="Calibri"/>
        <family val="2"/>
        <scheme val="minor"/>
      </font>
      <numFmt numFmtId="9" formatCode="&quot;$&quot;#,##0_);\(&quot;$&quot;#,##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theme="1"/>
        <name val="Calibri"/>
        <family val="2"/>
        <scheme val="minor"/>
      </font>
      <numFmt numFmtId="9" formatCode="&quot;$&quot;#,##0_);\(&quot;$&quot;#,##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9"/>
        <color theme="1"/>
        <name val="Calibri"/>
        <family val="2"/>
        <scheme val="minor"/>
      </font>
      <numFmt numFmtId="9" formatCode="&quot;$&quot;#,##0_);\(&quot;$&quot;#,##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theme="1"/>
        <name val="Calibri"/>
        <family val="2"/>
        <scheme val="minor"/>
      </font>
      <numFmt numFmtId="9" formatCode="&quot;$&quot;#,##0_);\(&quot;$&quot;#,##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0"/>
        <name val="Calibri"/>
        <family val="2"/>
        <scheme val="minor"/>
      </font>
      <fill>
        <patternFill patternType="solid">
          <fgColor indexed="64"/>
          <bgColor theme="0"/>
        </patternFill>
      </fill>
    </dxf>
    <dxf>
      <fill>
        <patternFill patternType="solid">
          <fgColor indexed="64"/>
          <bgColor theme="0"/>
        </patternFill>
      </fill>
      <alignment horizontal="center" vertical="center" textRotation="0" indent="0" justifyLastLine="0" shrinkToFit="0" readingOrder="0"/>
      <border outline="0">
        <left style="thin">
          <color indexed="64"/>
        </left>
      </border>
    </dxf>
    <dxf>
      <font>
        <strike val="0"/>
        <outline val="0"/>
        <shadow val="0"/>
        <u val="none"/>
        <vertAlign val="baseline"/>
        <sz val="8"/>
        <color theme="1"/>
        <name val="Calibri"/>
        <family val="2"/>
        <scheme val="minor"/>
      </font>
      <fill>
        <patternFill patternType="solid">
          <fgColor indexed="64"/>
          <bgColor theme="0"/>
        </patternFill>
      </fill>
    </dxf>
    <dxf>
      <fill>
        <patternFill patternType="solid">
          <fgColor indexed="64"/>
          <bgColor theme="0"/>
        </patternFill>
      </fill>
      <border outline="0">
        <right style="thin">
          <color indexed="64"/>
        </right>
      </border>
    </dxf>
    <dxf>
      <fill>
        <patternFill patternType="solid">
          <fgColor indexed="64"/>
          <bgColor theme="0"/>
        </patternFill>
      </fill>
      <alignment horizontal="center" vertical="center" textRotation="0" wrapText="1" indent="0" justifyLastLine="0" shrinkToFit="0" readingOrder="0"/>
    </dxf>
    <dxf>
      <fill>
        <patternFill patternType="solid">
          <fgColor indexed="64"/>
          <bgColor theme="0"/>
        </patternFill>
      </fill>
      <alignment horizontal="center" vertical="center" textRotation="0" wrapText="1" indent="0" justifyLastLine="0" shrinkToFit="0" readingOrder="0"/>
    </dxf>
    <dxf>
      <fill>
        <patternFill patternType="solid">
          <fgColor indexed="64"/>
          <bgColor theme="0"/>
        </patternFill>
      </fill>
      <alignment horizontal="center" vertical="center" textRotation="0" indent="0" justifyLastLine="0" shrinkToFit="0" readingOrder="0"/>
    </dxf>
    <dxf>
      <fill>
        <patternFill patternType="solid">
          <fgColor indexed="64"/>
          <bgColor theme="0"/>
        </patternFill>
      </fill>
      <alignment horizontal="center" vertical="center" textRotation="0" indent="0" justifyLastLine="0" shrinkToFit="0" readingOrder="0"/>
    </dxf>
    <dxf>
      <fill>
        <patternFill patternType="solid">
          <fgColor indexed="64"/>
          <bgColor theme="0"/>
        </patternFill>
      </fill>
    </dxf>
    <dxf>
      <fill>
        <patternFill patternType="solid">
          <fgColor indexed="64"/>
          <bgColor theme="0"/>
        </patternFill>
      </fill>
      <border outline="0">
        <left style="thin">
          <color indexed="64"/>
        </left>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style="thin">
          <color indexed="64"/>
        </right>
        <top style="thin">
          <color indexed="64"/>
        </top>
        <bottom/>
      </border>
    </dxf>
    <dxf>
      <border outline="0">
        <bottom style="medium">
          <color rgb="FF000000"/>
        </bottom>
      </border>
    </dxf>
    <dxf>
      <alignment vertical="center" textRotation="0" indent="0" justifyLastLine="0" shrinkToFit="0" readingOrder="0"/>
    </dxf>
    <dxf>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outline="0">
        <left/>
        <right style="medium">
          <color indexed="64"/>
        </right>
        <top/>
        <bottom/>
      </border>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left style="medium">
          <color indexed="64"/>
        </left>
        <right/>
        <top/>
        <bottom/>
        <vertical/>
        <horizontal/>
      </border>
    </dxf>
    <dxf>
      <font>
        <strike val="0"/>
        <outline val="0"/>
        <shadow val="0"/>
        <u val="none"/>
        <vertAlign val="baseline"/>
        <sz val="10"/>
        <color theme="1"/>
        <name val="Calibri"/>
        <family val="2"/>
        <scheme val="minor"/>
      </font>
      <numFmt numFmtId="0" formatCode="General"/>
      <alignment horizontal="center" vertical="center" textRotation="0" wrapText="0" indent="0" justifyLastLine="0" shrinkToFit="0" readingOrder="0"/>
      <border diagonalUp="0" diagonalDown="0" outline="0">
        <left/>
        <right style="medium">
          <color indexed="64"/>
        </right>
        <top/>
        <bottom/>
      </border>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outline="0">
        <left style="medium">
          <color indexed="64"/>
        </left>
        <right/>
        <top/>
        <bottom/>
      </border>
    </dxf>
    <dxf>
      <font>
        <b val="0"/>
        <i val="0"/>
        <strike val="0"/>
        <condense val="0"/>
        <extend val="0"/>
        <outline val="0"/>
        <shadow val="0"/>
        <u/>
        <vertAlign val="baseline"/>
        <sz val="10"/>
        <color auto="1"/>
        <name val="Calibri"/>
        <family val="2"/>
        <scheme val="minor"/>
      </font>
      <alignment horizontal="center" vertical="center" textRotation="0" wrapText="0" indent="0" justifyLastLine="0" shrinkToFit="0" readingOrder="0"/>
    </dxf>
    <dxf>
      <font>
        <b val="0"/>
        <i val="0"/>
        <strike val="0"/>
        <condense val="0"/>
        <extend val="0"/>
        <outline val="0"/>
        <shadow val="0"/>
        <u/>
        <vertAlign val="baseline"/>
        <sz val="10"/>
        <color auto="1"/>
        <name val="Calibri"/>
        <family val="2"/>
        <scheme val="minor"/>
      </font>
      <alignment horizontal="center" vertical="center" textRotation="0" wrapText="0" indent="0" justifyLastLine="0" shrinkToFit="0" readingOrder="0"/>
    </dxf>
    <dxf>
      <font>
        <i val="0"/>
        <strike val="0"/>
        <outline val="0"/>
        <shadow val="0"/>
        <u/>
        <vertAlign val="baseline"/>
        <sz val="10"/>
        <color auto="1"/>
        <name val="Calibri"/>
        <family val="2"/>
        <scheme val="minor"/>
      </font>
      <alignment horizontal="center" vertical="center" textRotation="0" indent="0" justifyLastLine="0" shrinkToFit="0" readingOrder="0"/>
    </dxf>
    <dxf>
      <font>
        <i val="0"/>
        <strike val="0"/>
        <outline val="0"/>
        <shadow val="0"/>
        <u/>
        <vertAlign val="baseline"/>
        <sz val="10"/>
        <color auto="1"/>
        <name val="Calibri"/>
        <family val="2"/>
        <scheme val="minor"/>
      </font>
      <alignment horizontal="center" vertical="center" textRotation="0"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dxf>
    <dxf>
      <font>
        <strike val="0"/>
        <outline val="0"/>
        <shadow val="0"/>
        <u val="none"/>
        <vertAlign val="baseline"/>
        <sz val="8"/>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vertical="center"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9"/>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0"/>
        <name val="Calibri"/>
        <family val="2"/>
        <scheme val="minor"/>
      </font>
    </dxf>
    <dxf>
      <alignment horizontal="center" vertical="center" textRotation="0" indent="0" justifyLastLine="0" shrinkToFit="0" readingOrder="0"/>
      <border outline="0">
        <left style="thin">
          <color indexed="64"/>
        </left>
      </border>
    </dxf>
    <dxf>
      <alignment horizontal="center" vertical="center" textRotation="0" wrapText="1" indent="0" justifyLastLine="0" shrinkToFit="0" readingOrder="0"/>
      <border outline="0">
        <left style="thin">
          <color indexed="64"/>
        </left>
      </border>
    </dxf>
    <dxf>
      <alignment horizontal="center" vertical="center" textRotation="0" wrapText="1" indent="0" justifyLastLine="0" shrinkToFit="0" readingOrder="0"/>
      <border outline="0">
        <right style="thin">
          <color indexed="64"/>
        </right>
      </border>
    </dxf>
    <dxf>
      <alignment horizontal="center" vertical="center" textRotation="0" wrapText="1" indent="0" justifyLastLine="0" shrinkToFit="0" readingOrder="0"/>
      <border outline="0">
        <right style="thin">
          <color indexed="64"/>
        </right>
      </border>
    </dxf>
    <dxf>
      <alignment horizontal="center" vertical="center" textRotation="0" wrapText="1"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font>
        <b val="0"/>
        <i val="0"/>
        <strike val="0"/>
        <condense val="0"/>
        <extend val="0"/>
        <outline val="0"/>
        <shadow val="0"/>
        <u val="none"/>
        <vertAlign val="baseline"/>
        <sz val="10"/>
        <color theme="1"/>
        <name val="Calibri"/>
        <family val="2"/>
        <scheme val="minor"/>
      </font>
      <alignment vertical="center" textRotation="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family val="2"/>
        <scheme val="minor"/>
      </font>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outline="0">
        <left style="medium">
          <color indexed="64"/>
        </left>
        <right style="thin">
          <color indexed="64"/>
        </right>
        <top style="thin">
          <color indexed="64"/>
        </top>
        <bottom/>
      </border>
    </dxf>
    <dxf>
      <border outline="0">
        <bottom style="medium">
          <color rgb="FF000000"/>
        </bottom>
      </border>
    </dxf>
    <dxf>
      <alignment vertical="center" textRotation="0" indent="0" justifyLastLine="0" shrinkToFit="0" readingOrder="0"/>
    </dxf>
    <dxf>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outline="0">
        <left/>
        <right style="medium">
          <color indexed="64"/>
        </right>
        <top/>
        <bottom/>
      </border>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left style="medium">
          <color indexed="64"/>
        </left>
        <right/>
        <top/>
        <bottom/>
        <vertical/>
        <horizontal/>
      </border>
    </dxf>
    <dxf>
      <font>
        <strike val="0"/>
        <outline val="0"/>
        <shadow val="0"/>
        <u val="none"/>
        <vertAlign val="baseline"/>
        <sz val="10"/>
        <color theme="1"/>
        <name val="Calibri"/>
        <family val="2"/>
        <scheme val="minor"/>
      </font>
      <numFmt numFmtId="0" formatCode="General"/>
      <alignment horizontal="center" vertical="center" textRotation="0" wrapText="0" indent="0" justifyLastLine="0" shrinkToFit="0" readingOrder="0"/>
      <border diagonalUp="0" diagonalDown="0" outline="0">
        <left/>
        <right style="medium">
          <color indexed="64"/>
        </right>
        <top/>
        <bottom/>
      </border>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outline="0">
        <left style="medium">
          <color indexed="64"/>
        </left>
        <right/>
        <top/>
        <bottom/>
      </border>
    </dxf>
    <dxf>
      <font>
        <b val="0"/>
        <i val="0"/>
        <strike val="0"/>
        <condense val="0"/>
        <extend val="0"/>
        <outline val="0"/>
        <shadow val="0"/>
        <u/>
        <vertAlign val="baseline"/>
        <sz val="10"/>
        <color auto="1"/>
        <name val="Calibri"/>
        <family val="2"/>
        <scheme val="minor"/>
      </font>
      <alignment horizontal="center" vertical="center" textRotation="0" wrapText="0" indent="0" justifyLastLine="0" shrinkToFit="0" readingOrder="0"/>
    </dxf>
    <dxf>
      <font>
        <b val="0"/>
        <i val="0"/>
        <strike val="0"/>
        <condense val="0"/>
        <extend val="0"/>
        <outline val="0"/>
        <shadow val="0"/>
        <u/>
        <vertAlign val="baseline"/>
        <sz val="10"/>
        <color auto="1"/>
        <name val="Calibri"/>
        <family val="2"/>
        <scheme val="minor"/>
      </font>
      <alignment horizontal="center" vertical="center" textRotation="0" wrapText="0" indent="0" justifyLastLine="0" shrinkToFit="0" readingOrder="0"/>
    </dxf>
    <dxf>
      <font>
        <i val="0"/>
        <strike val="0"/>
        <outline val="0"/>
        <shadow val="0"/>
        <u/>
        <vertAlign val="baseline"/>
        <sz val="10"/>
        <color auto="1"/>
        <name val="Calibri"/>
        <family val="2"/>
        <scheme val="minor"/>
      </font>
      <alignment horizontal="center" vertical="center" textRotation="0" indent="0" justifyLastLine="0" shrinkToFit="0" readingOrder="0"/>
    </dxf>
    <dxf>
      <font>
        <i val="0"/>
        <strike val="0"/>
        <outline val="0"/>
        <shadow val="0"/>
        <u/>
        <vertAlign val="baseline"/>
        <sz val="10"/>
        <color auto="1"/>
        <name val="Calibri"/>
        <family val="2"/>
        <scheme val="minor"/>
      </font>
      <alignment horizontal="center" vertical="center" textRotation="0"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dxf>
    <dxf>
      <font>
        <strike val="0"/>
        <outline val="0"/>
        <shadow val="0"/>
        <u val="none"/>
        <vertAlign val="baseline"/>
        <sz val="8"/>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vertical="center"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9"/>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0"/>
        <name val="Calibri"/>
        <family val="2"/>
        <scheme val="minor"/>
      </font>
    </dxf>
    <dxf>
      <alignment horizontal="center" vertical="center" textRotation="0"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font>
        <b val="0"/>
        <i val="0"/>
        <strike val="0"/>
        <condense val="0"/>
        <extend val="0"/>
        <outline val="0"/>
        <shadow val="0"/>
        <u val="none"/>
        <vertAlign val="baseline"/>
        <sz val="10"/>
        <color theme="1"/>
        <name val="Calibri"/>
        <family val="2"/>
        <scheme val="minor"/>
      </font>
      <alignment vertical="center" textRotation="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family val="2"/>
        <scheme val="minor"/>
      </font>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outline="0">
        <left style="medium">
          <color indexed="64"/>
        </left>
        <right style="thin">
          <color indexed="64"/>
        </right>
        <top style="thin">
          <color indexed="64"/>
        </top>
        <bottom/>
      </border>
    </dxf>
    <dxf>
      <border outline="0">
        <bottom style="medium">
          <color rgb="FF000000"/>
        </bottom>
      </border>
    </dxf>
    <dxf>
      <alignment vertical="center" textRotation="0" indent="0" justifyLastLine="0" shrinkToFit="0" readingOrder="0"/>
    </dxf>
    <dxf>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outline="0">
        <left/>
        <right style="medium">
          <color indexed="64"/>
        </right>
        <top/>
        <bottom/>
      </border>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left style="medium">
          <color indexed="64"/>
        </left>
        <right/>
        <top/>
        <bottom/>
        <vertical/>
        <horizontal/>
      </border>
    </dxf>
    <dxf>
      <font>
        <strike val="0"/>
        <outline val="0"/>
        <shadow val="0"/>
        <u val="none"/>
        <vertAlign val="baseline"/>
        <sz val="10"/>
        <color theme="1"/>
        <name val="Calibri"/>
        <family val="2"/>
        <scheme val="minor"/>
      </font>
      <numFmt numFmtId="0" formatCode="General"/>
      <alignment horizontal="center" vertical="center" textRotation="0" wrapText="0" indent="0" justifyLastLine="0" shrinkToFit="0" readingOrder="0"/>
      <border diagonalUp="0" diagonalDown="0" outline="0">
        <left/>
        <right style="medium">
          <color indexed="64"/>
        </right>
        <top/>
        <bottom/>
      </border>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outline="0">
        <left style="medium">
          <color indexed="64"/>
        </left>
        <right/>
        <top/>
        <bottom/>
      </border>
    </dxf>
    <dxf>
      <font>
        <b val="0"/>
        <i val="0"/>
        <strike val="0"/>
        <condense val="0"/>
        <extend val="0"/>
        <outline val="0"/>
        <shadow val="0"/>
        <u/>
        <vertAlign val="baseline"/>
        <sz val="10"/>
        <color auto="1"/>
        <name val="Calibri"/>
        <family val="2"/>
        <scheme val="minor"/>
      </font>
      <alignment horizontal="center" vertical="center" textRotation="0" wrapText="0" indent="0" justifyLastLine="0" shrinkToFit="0" readingOrder="0"/>
    </dxf>
    <dxf>
      <font>
        <b val="0"/>
        <i val="0"/>
        <strike val="0"/>
        <condense val="0"/>
        <extend val="0"/>
        <outline val="0"/>
        <shadow val="0"/>
        <u/>
        <vertAlign val="baseline"/>
        <sz val="10"/>
        <color auto="1"/>
        <name val="Calibri"/>
        <family val="2"/>
        <scheme val="minor"/>
      </font>
      <alignment horizontal="center" vertical="center" textRotation="0" wrapText="0" indent="0" justifyLastLine="0" shrinkToFit="0" readingOrder="0"/>
    </dxf>
    <dxf>
      <font>
        <i val="0"/>
        <strike val="0"/>
        <outline val="0"/>
        <shadow val="0"/>
        <u/>
        <vertAlign val="baseline"/>
        <sz val="10"/>
        <color auto="1"/>
        <name val="Calibri"/>
        <family val="2"/>
        <scheme val="minor"/>
      </font>
      <alignment horizontal="center" vertical="center" textRotation="0" indent="0" justifyLastLine="0" shrinkToFit="0" readingOrder="0"/>
    </dxf>
    <dxf>
      <font>
        <i val="0"/>
        <strike val="0"/>
        <outline val="0"/>
        <shadow val="0"/>
        <u/>
        <vertAlign val="baseline"/>
        <sz val="10"/>
        <color auto="1"/>
        <name val="Calibri"/>
        <family val="2"/>
        <scheme val="minor"/>
      </font>
      <alignment horizontal="center" vertical="center" textRotation="0"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dxf>
    <dxf>
      <font>
        <strike val="0"/>
        <outline val="0"/>
        <shadow val="0"/>
        <u val="none"/>
        <vertAlign val="baseline"/>
        <sz val="8"/>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vertical="center"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9"/>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0"/>
        <name val="Calibri"/>
        <family val="2"/>
        <scheme val="minor"/>
      </font>
    </dxf>
    <dxf>
      <alignment horizontal="center" vertical="center" textRotation="0" indent="0" justifyLastLine="0" shrinkToFit="0" readingOrder="0"/>
      <border outline="0">
        <left style="thin">
          <color indexed="64"/>
        </left>
      </border>
    </dxf>
    <dxf>
      <alignment horizontal="general" vertical="center" textRotation="0" wrapText="1" indent="0" justifyLastLine="0" shrinkToFit="0" readingOrder="0"/>
    </dxf>
    <dxf>
      <border outline="0">
        <right style="thin">
          <color indexed="64"/>
        </right>
      </border>
    </dxf>
    <dxf>
      <alignment horizontal="center" vertical="center" textRotation="0" wrapText="1" indent="0" justifyLastLine="0" shrinkToFit="0" readingOrder="0"/>
      <border outline="0">
        <left style="thin">
          <color indexed="64"/>
        </left>
      </border>
    </dxf>
    <dxf>
      <alignment horizontal="center" vertical="center" textRotation="0" wrapText="1" indent="0" justifyLastLine="0" shrinkToFit="0" readingOrder="0"/>
    </dxf>
    <dxf>
      <alignment horizontal="center" vertical="center" textRotation="0" indent="0" justifyLastLine="0" shrinkToFit="0" readingOrder="0"/>
      <border outline="0">
        <right style="thin">
          <color indexed="64"/>
        </right>
      </border>
    </dxf>
    <dxf>
      <alignment horizontal="center" vertical="center" textRotation="0" indent="0" justifyLastLine="0" shrinkToFit="0" readingOrder="0"/>
    </dxf>
    <dxf>
      <border outline="0">
        <left style="thin">
          <color indexed="64"/>
        </left>
      </border>
    </dxf>
    <dxf>
      <alignment horizontal="center" vertical="center" textRotation="0" wrapText="1" indent="0" justifyLastLine="0" shrinkToFit="0" readingOrder="0"/>
      <border outline="0">
        <left style="thin">
          <color indexed="64"/>
        </left>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outline="0">
        <left style="medium">
          <color indexed="64"/>
        </left>
        <right style="thin">
          <color indexed="64"/>
        </right>
        <top style="thin">
          <color indexed="64"/>
        </top>
        <bottom/>
      </border>
    </dxf>
    <dxf>
      <border outline="0">
        <bottom style="medium">
          <color rgb="FF000000"/>
        </bottom>
      </border>
    </dxf>
    <dxf>
      <alignment vertical="center" textRotation="0" indent="0" justifyLastLine="0" shrinkToFit="0" readingOrder="0"/>
    </dxf>
    <dxf>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outline="0">
        <left/>
        <right style="medium">
          <color indexed="64"/>
        </right>
        <top/>
        <bottom/>
      </border>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left style="medium">
          <color indexed="64"/>
        </left>
        <right/>
        <top/>
        <bottom/>
        <vertical/>
        <horizontal/>
      </border>
    </dxf>
    <dxf>
      <font>
        <strike val="0"/>
        <outline val="0"/>
        <shadow val="0"/>
        <u val="none"/>
        <vertAlign val="baseline"/>
        <sz val="10"/>
        <color theme="1"/>
        <name val="Calibri"/>
        <family val="2"/>
        <scheme val="minor"/>
      </font>
      <numFmt numFmtId="0" formatCode="General"/>
      <alignment horizontal="center" vertical="center" textRotation="0" wrapText="0" indent="0" justifyLastLine="0" shrinkToFit="0" readingOrder="0"/>
      <border diagonalUp="0" diagonalDown="0" outline="0">
        <left/>
        <right style="medium">
          <color indexed="64"/>
        </right>
        <top/>
        <bottom/>
      </border>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outline="0">
        <left style="medium">
          <color indexed="64"/>
        </left>
        <right/>
        <top/>
        <bottom/>
      </border>
    </dxf>
    <dxf>
      <font>
        <b val="0"/>
        <i val="0"/>
        <strike val="0"/>
        <condense val="0"/>
        <extend val="0"/>
        <outline val="0"/>
        <shadow val="0"/>
        <u/>
        <vertAlign val="baseline"/>
        <sz val="10"/>
        <color auto="1"/>
        <name val="Calibri"/>
        <family val="2"/>
        <scheme val="minor"/>
      </font>
      <alignment horizontal="center" vertical="center" textRotation="0" wrapText="0" indent="0" justifyLastLine="0" shrinkToFit="0" readingOrder="0"/>
    </dxf>
    <dxf>
      <font>
        <b val="0"/>
        <i val="0"/>
        <strike val="0"/>
        <condense val="0"/>
        <extend val="0"/>
        <outline val="0"/>
        <shadow val="0"/>
        <u/>
        <vertAlign val="baseline"/>
        <sz val="10"/>
        <color auto="1"/>
        <name val="Calibri"/>
        <family val="2"/>
        <scheme val="minor"/>
      </font>
      <alignment horizontal="center" vertical="center" textRotation="0" wrapText="0" indent="0" justifyLastLine="0" shrinkToFit="0" readingOrder="0"/>
    </dxf>
    <dxf>
      <font>
        <i val="0"/>
        <strike val="0"/>
        <outline val="0"/>
        <shadow val="0"/>
        <u/>
        <vertAlign val="baseline"/>
        <sz val="10"/>
        <color auto="1"/>
        <name val="Calibri"/>
        <family val="2"/>
        <scheme val="minor"/>
      </font>
      <alignment horizontal="center" vertical="center" textRotation="0" indent="0" justifyLastLine="0" shrinkToFit="0" readingOrder="0"/>
    </dxf>
    <dxf>
      <font>
        <i val="0"/>
        <strike val="0"/>
        <outline val="0"/>
        <shadow val="0"/>
        <u/>
        <vertAlign val="baseline"/>
        <sz val="10"/>
        <color auto="1"/>
        <name val="Calibri"/>
        <family val="2"/>
        <scheme val="minor"/>
      </font>
      <alignment horizontal="center" vertical="center" textRotation="0"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dxf>
    <dxf>
      <font>
        <strike val="0"/>
        <outline val="0"/>
        <shadow val="0"/>
        <u val="none"/>
        <vertAlign val="baseline"/>
        <sz val="8"/>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vertical="center"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9"/>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0"/>
        <name val="Calibri"/>
        <family val="2"/>
        <scheme val="minor"/>
      </font>
    </dxf>
    <dxf>
      <alignment horizontal="center" vertical="center" textRotation="0"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font>
        <b val="0"/>
        <i val="0"/>
        <strike val="0"/>
        <condense val="0"/>
        <extend val="0"/>
        <outline val="0"/>
        <shadow val="0"/>
        <u val="none"/>
        <vertAlign val="baseline"/>
        <sz val="10"/>
        <color theme="1"/>
        <name val="Calibri"/>
        <family val="2"/>
        <scheme val="minor"/>
      </font>
      <alignment vertical="center" textRotation="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family val="2"/>
        <scheme val="minor"/>
      </font>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outline="0">
        <left style="medium">
          <color indexed="64"/>
        </left>
        <right style="thin">
          <color indexed="64"/>
        </right>
        <top style="thin">
          <color indexed="64"/>
        </top>
        <bottom/>
      </border>
    </dxf>
    <dxf>
      <border outline="0">
        <bottom style="medium">
          <color rgb="FF000000"/>
        </bottom>
      </border>
    </dxf>
    <dxf>
      <alignment vertical="center" textRotation="0" indent="0" justifyLastLine="0" shrinkToFit="0" readingOrder="0"/>
    </dxf>
    <dxf>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ertAlign val="baseline"/>
        <sz val="10"/>
        <color auto="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ertAlign val="baseline"/>
        <sz val="10"/>
        <color auto="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i val="0"/>
        <strike val="0"/>
        <outline val="0"/>
        <shadow val="0"/>
        <u/>
        <vertAlign val="baseline"/>
        <sz val="10"/>
        <color auto="1"/>
        <name val="Calibri"/>
        <family val="2"/>
        <scheme val="minor"/>
      </font>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i val="0"/>
        <strike val="0"/>
        <outline val="0"/>
        <shadow val="0"/>
        <u/>
        <vertAlign val="baseline"/>
        <sz val="10"/>
        <color auto="1"/>
        <name val="Calibri"/>
        <family val="2"/>
        <scheme val="minor"/>
      </font>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name val="Calibri"/>
        <family val="2"/>
        <scheme val="min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vertAlign val="baseline"/>
        <sz val="10"/>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bottom style="medium">
          <color rgb="FF000000"/>
        </bottom>
      </border>
    </dxf>
    <dxf>
      <alignment vertical="center" textRotation="0" indent="0" justifyLastLine="0" shrinkToFit="0" readingOrder="0"/>
    </dxf>
    <dxf>
      <border>
        <bottom style="medium">
          <color indexed="64"/>
        </bottom>
      </border>
    </dxf>
    <dxf>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ertAlign val="baseline"/>
        <sz val="10"/>
        <color auto="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ertAlign val="baseline"/>
        <sz val="10"/>
        <color auto="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i val="0"/>
        <strike val="0"/>
        <outline val="0"/>
        <shadow val="0"/>
        <u/>
        <vertAlign val="baseline"/>
        <sz val="10"/>
        <color auto="1"/>
        <name val="Calibri"/>
        <family val="2"/>
        <scheme val="minor"/>
      </font>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i val="0"/>
        <strike val="0"/>
        <outline val="0"/>
        <shadow val="0"/>
        <u/>
        <vertAlign val="baseline"/>
        <sz val="10"/>
        <color auto="1"/>
        <name val="Calibri"/>
        <family val="2"/>
        <scheme val="minor"/>
      </font>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name val="Calibri"/>
        <family val="2"/>
        <scheme val="min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vertAlign val="baseline"/>
        <sz val="10"/>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bottom style="medium">
          <color rgb="FF000000"/>
        </bottom>
      </border>
    </dxf>
    <dxf>
      <alignment vertical="center" textRotation="0" indent="0" justifyLastLine="0" shrinkToFit="0" readingOrder="0"/>
    </dxf>
    <dxf>
      <border>
        <bottom style="medium">
          <color indexed="64"/>
        </bottom>
      </border>
    </dxf>
    <dxf>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border>
    </dxf>
    <dxf>
      <font>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outline="0">
        <left/>
        <right style="medium">
          <color indexed="64"/>
        </right>
        <top/>
        <bottom/>
      </border>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left style="medium">
          <color indexed="64"/>
        </left>
        <right/>
        <top/>
        <bottom/>
        <vertical/>
        <horizontal/>
      </border>
    </dxf>
    <dxf>
      <font>
        <strike val="0"/>
        <outline val="0"/>
        <shadow val="0"/>
        <u val="none"/>
        <vertAlign val="baseline"/>
        <sz val="10"/>
        <color theme="1"/>
        <name val="Calibri"/>
        <family val="2"/>
        <scheme val="minor"/>
      </font>
      <numFmt numFmtId="0" formatCode="General"/>
      <alignment horizontal="center" vertical="center" textRotation="0" wrapText="0" indent="0" justifyLastLine="0" shrinkToFit="0" readingOrder="0"/>
      <border diagonalUp="0" diagonalDown="0" outline="0">
        <left/>
        <right style="medium">
          <color indexed="64"/>
        </right>
        <top/>
        <bottom/>
      </border>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outline="0">
        <left style="medium">
          <color indexed="64"/>
        </left>
        <right/>
        <top/>
        <bottom/>
      </border>
    </dxf>
    <dxf>
      <font>
        <b val="0"/>
        <i val="0"/>
        <strike val="0"/>
        <condense val="0"/>
        <extend val="0"/>
        <outline val="0"/>
        <shadow val="0"/>
        <u/>
        <vertAlign val="baseline"/>
        <sz val="10"/>
        <color auto="1"/>
        <name val="Calibri"/>
        <family val="2"/>
        <scheme val="minor"/>
      </font>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val="0"/>
        <i val="0"/>
        <strike val="0"/>
        <condense val="0"/>
        <extend val="0"/>
        <outline val="0"/>
        <shadow val="0"/>
        <u/>
        <vertAlign val="baseline"/>
        <sz val="10"/>
        <color auto="1"/>
        <name val="Calibri"/>
        <family val="2"/>
        <scheme val="minor"/>
      </font>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i val="0"/>
        <strike val="0"/>
        <outline val="0"/>
        <shadow val="0"/>
        <u/>
        <vertAlign val="baseline"/>
        <sz val="10"/>
        <color auto="1"/>
        <name val="Calibri"/>
        <family val="2"/>
        <scheme val="minor"/>
      </font>
      <alignment horizontal="center" vertical="center" textRotation="0"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i val="0"/>
        <strike val="0"/>
        <outline val="0"/>
        <shadow val="0"/>
        <u/>
        <vertAlign val="baseline"/>
        <sz val="10"/>
        <color auto="1"/>
        <name val="Calibri"/>
        <family val="2"/>
        <scheme val="minor"/>
      </font>
      <alignment horizontal="center" vertical="center" textRotation="0"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strike val="0"/>
        <outline val="0"/>
        <shadow val="0"/>
        <u val="none"/>
        <vertAlign val="baseline"/>
        <sz val="8"/>
        <name val="Calibri"/>
        <family val="2"/>
        <scheme val="minor"/>
      </font>
      <alignment horizontal="general"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style="medium">
          <color indexed="64"/>
        </horizontal>
      </border>
    </dxf>
    <dxf>
      <font>
        <b val="0"/>
        <i val="0"/>
        <strike val="0"/>
        <condense val="0"/>
        <extend val="0"/>
        <outline val="0"/>
        <shadow val="0"/>
        <u val="none"/>
        <vertAlign val="baseline"/>
        <sz val="9"/>
        <color theme="1"/>
        <name val="Calibri"/>
        <family val="2"/>
        <scheme val="minor"/>
      </font>
      <alignment horizontal="general" vertical="center" textRotation="0" wrapText="0" indent="0" justifyLastLine="0" shrinkToFit="0" readingOrder="0"/>
      <border diagonalUp="0" diagonalDown="0">
        <left style="thin">
          <color indexed="64"/>
        </left>
        <right style="medium">
          <color indexed="64"/>
        </right>
        <top style="medium">
          <color indexed="64"/>
        </top>
        <bottom style="thin">
          <color indexed="64"/>
        </bottom>
        <vertical/>
        <horizontal/>
      </border>
    </dxf>
    <dxf>
      <font>
        <b val="0"/>
        <i val="0"/>
        <strike val="0"/>
        <condense val="0"/>
        <extend val="0"/>
        <outline val="0"/>
        <shadow val="0"/>
        <u val="none"/>
        <vertAlign val="baseline"/>
        <sz val="9"/>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9"/>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9" formatCode="&quot;$&quot;#,##0_);\(&quot;$&quot;#,##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0"/>
        <name val="Calibri"/>
        <family val="2"/>
        <scheme val="minor"/>
      </font>
    </dxf>
    <dxf>
      <alignment horizontal="center" vertical="center" textRotation="0" wrapText="1" indent="0" justifyLastLine="0" shrinkToFit="0" readingOrder="0"/>
      <border outline="0">
        <left style="thin">
          <color indexed="64"/>
        </left>
      </border>
    </dxf>
    <dxf>
      <font>
        <strike val="0"/>
        <outline val="0"/>
        <shadow val="0"/>
        <u val="none"/>
        <vertAlign val="baseline"/>
        <sz val="8"/>
        <color theme="1"/>
        <name val="Calibri"/>
        <family val="2"/>
        <scheme val="minor"/>
      </font>
    </dxf>
    <dxf>
      <alignment vertical="center" textRotation="0" wrapText="1" indent="0" justifyLastLine="0" shrinkToFit="0" readingOrder="0"/>
      <border outline="0">
        <right style="thin">
          <color indexed="64"/>
        </right>
      </border>
    </dxf>
    <dxf>
      <alignment horizontal="center" vertical="center" textRotation="0" wrapText="1" indent="0" justifyLastLine="0" shrinkToFit="0" readingOrder="0"/>
    </dxf>
    <dxf>
      <alignment horizontal="center" vertical="center" textRotation="0" wrapText="1" indent="0" justifyLastLine="0" shrinkToFit="0" readingOrder="0"/>
    </dxf>
    <dxf>
      <font>
        <sz val="9"/>
      </font>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alignment horizontal="center" vertical="center" textRotation="0" indent="0" justifyLastLine="0" shrinkToFit="0" readingOrder="0"/>
    </dxf>
    <dxf>
      <font>
        <b val="0"/>
        <i val="0"/>
        <strike val="0"/>
        <condense val="0"/>
        <extend val="0"/>
        <outline val="0"/>
        <shadow val="0"/>
        <u val="none"/>
        <vertAlign val="baseline"/>
        <sz val="9"/>
        <color theme="1"/>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9"/>
        <color theme="1"/>
        <name val="Calibri"/>
        <family val="2"/>
        <scheme val="minor"/>
      </font>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outline="0">
        <left style="medium">
          <color indexed="64"/>
        </left>
        <right/>
        <top style="thin">
          <color indexed="64"/>
        </top>
        <bottom/>
      </border>
    </dxf>
    <dxf>
      <border outline="0">
        <bottom style="medium">
          <color indexed="64"/>
        </bottom>
      </border>
    </dxf>
    <dxf>
      <alignment vertical="center" textRotation="0" indent="0" justifyLastLine="0" shrinkToFit="0" readingOrder="0"/>
    </dxf>
    <dxf>
      <border>
        <bottom style="medium">
          <color indexed="64"/>
        </bottom>
      </border>
    </dxf>
    <dxf>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1</xdr:row>
      <xdr:rowOff>57150</xdr:rowOff>
    </xdr:from>
    <xdr:to>
      <xdr:col>2</xdr:col>
      <xdr:colOff>2771775</xdr:colOff>
      <xdr:row>31</xdr:row>
      <xdr:rowOff>71748</xdr:rowOff>
    </xdr:to>
    <xdr:pic>
      <xdr:nvPicPr>
        <xdr:cNvPr id="3" name="Picture 2">
          <a:extLst>
            <a:ext uri="{FF2B5EF4-FFF2-40B4-BE49-F238E27FC236}">
              <a16:creationId xmlns:a16="http://schemas.microsoft.com/office/drawing/2014/main" id="{F0E1C55B-2AA8-4179-ACDC-2E98B4B4383F}"/>
            </a:ext>
          </a:extLst>
        </xdr:cNvPr>
        <xdr:cNvPicPr>
          <a:picLocks noChangeAspect="1"/>
        </xdr:cNvPicPr>
      </xdr:nvPicPr>
      <xdr:blipFill>
        <a:blip xmlns:r="http://schemas.openxmlformats.org/officeDocument/2006/relationships" r:embed="rId1"/>
        <a:stretch>
          <a:fillRect/>
        </a:stretch>
      </xdr:blipFill>
      <xdr:spPr>
        <a:xfrm>
          <a:off x="142875" y="247650"/>
          <a:ext cx="8848725" cy="5729598"/>
        </a:xfrm>
        <a:prstGeom prst="rect">
          <a:avLst/>
        </a:prstGeom>
      </xdr:spPr>
    </xdr:pic>
    <xdr:clientData/>
  </xdr:twoCellAnchor>
  <xdr:twoCellAnchor editAs="oneCell">
    <xdr:from>
      <xdr:col>2</xdr:col>
      <xdr:colOff>2838450</xdr:colOff>
      <xdr:row>1</xdr:row>
      <xdr:rowOff>85725</xdr:rowOff>
    </xdr:from>
    <xdr:to>
      <xdr:col>5</xdr:col>
      <xdr:colOff>400409</xdr:colOff>
      <xdr:row>32</xdr:row>
      <xdr:rowOff>66675</xdr:rowOff>
    </xdr:to>
    <xdr:pic>
      <xdr:nvPicPr>
        <xdr:cNvPr id="4" name="Picture 3">
          <a:extLst>
            <a:ext uri="{FF2B5EF4-FFF2-40B4-BE49-F238E27FC236}">
              <a16:creationId xmlns:a16="http://schemas.microsoft.com/office/drawing/2014/main" id="{0B45CCA7-4D65-4B7F-B145-C00640F69779}"/>
            </a:ext>
          </a:extLst>
        </xdr:cNvPr>
        <xdr:cNvPicPr>
          <a:picLocks noChangeAspect="1"/>
        </xdr:cNvPicPr>
      </xdr:nvPicPr>
      <xdr:blipFill>
        <a:blip xmlns:r="http://schemas.openxmlformats.org/officeDocument/2006/relationships" r:embed="rId2"/>
        <a:stretch>
          <a:fillRect/>
        </a:stretch>
      </xdr:blipFill>
      <xdr:spPr>
        <a:xfrm>
          <a:off x="9058275" y="276225"/>
          <a:ext cx="2572109" cy="5886450"/>
        </a:xfrm>
        <a:prstGeom prst="rect">
          <a:avLst/>
        </a:prstGeom>
      </xdr:spPr>
    </xdr:pic>
    <xdr:clientData/>
  </xdr:twoCellAnchor>
  <xdr:twoCellAnchor editAs="oneCell">
    <xdr:from>
      <xdr:col>0</xdr:col>
      <xdr:colOff>0</xdr:colOff>
      <xdr:row>100</xdr:row>
      <xdr:rowOff>0</xdr:rowOff>
    </xdr:from>
    <xdr:to>
      <xdr:col>1</xdr:col>
      <xdr:colOff>4477606</xdr:colOff>
      <xdr:row>142</xdr:row>
      <xdr:rowOff>39222</xdr:rowOff>
    </xdr:to>
    <xdr:pic>
      <xdr:nvPicPr>
        <xdr:cNvPr id="5" name="Picture 4">
          <a:extLst>
            <a:ext uri="{FF2B5EF4-FFF2-40B4-BE49-F238E27FC236}">
              <a16:creationId xmlns:a16="http://schemas.microsoft.com/office/drawing/2014/main" id="{76EB570C-B43A-40E1-9939-B62F35B8C283}"/>
            </a:ext>
          </a:extLst>
        </xdr:cNvPr>
        <xdr:cNvPicPr>
          <a:picLocks noChangeAspect="1"/>
        </xdr:cNvPicPr>
      </xdr:nvPicPr>
      <xdr:blipFill>
        <a:blip xmlns:r="http://schemas.openxmlformats.org/officeDocument/2006/relationships" r:embed="rId3"/>
        <a:stretch>
          <a:fillRect/>
        </a:stretch>
      </xdr:blipFill>
      <xdr:spPr>
        <a:xfrm>
          <a:off x="0" y="25650825"/>
          <a:ext cx="6134956" cy="8040222"/>
        </a:xfrm>
        <a:prstGeom prst="rect">
          <a:avLst/>
        </a:prstGeom>
      </xdr:spPr>
    </xdr:pic>
    <xdr:clientData/>
  </xdr:twoCellAnchor>
  <xdr:twoCellAnchor editAs="oneCell">
    <xdr:from>
      <xdr:col>2</xdr:col>
      <xdr:colOff>0</xdr:colOff>
      <xdr:row>100</xdr:row>
      <xdr:rowOff>0</xdr:rowOff>
    </xdr:from>
    <xdr:to>
      <xdr:col>7</xdr:col>
      <xdr:colOff>29448</xdr:colOff>
      <xdr:row>141</xdr:row>
      <xdr:rowOff>96353</xdr:rowOff>
    </xdr:to>
    <xdr:pic>
      <xdr:nvPicPr>
        <xdr:cNvPr id="6" name="Picture 5">
          <a:extLst>
            <a:ext uri="{FF2B5EF4-FFF2-40B4-BE49-F238E27FC236}">
              <a16:creationId xmlns:a16="http://schemas.microsoft.com/office/drawing/2014/main" id="{E32AD9A0-8F75-4C6B-AFB0-CC0795FF0164}"/>
            </a:ext>
          </a:extLst>
        </xdr:cNvPr>
        <xdr:cNvPicPr>
          <a:picLocks noChangeAspect="1"/>
        </xdr:cNvPicPr>
      </xdr:nvPicPr>
      <xdr:blipFill>
        <a:blip xmlns:r="http://schemas.openxmlformats.org/officeDocument/2006/relationships" r:embed="rId4"/>
        <a:stretch>
          <a:fillRect/>
        </a:stretch>
      </xdr:blipFill>
      <xdr:spPr>
        <a:xfrm>
          <a:off x="6219825" y="25650825"/>
          <a:ext cx="6258798" cy="79068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438150</xdr:colOff>
      <xdr:row>11</xdr:row>
      <xdr:rowOff>171450</xdr:rowOff>
    </xdr:from>
    <xdr:to>
      <xdr:col>10</xdr:col>
      <xdr:colOff>375973</xdr:colOff>
      <xdr:row>19</xdr:row>
      <xdr:rowOff>212818</xdr:rowOff>
    </xdr:to>
    <xdr:sp macro="" textlink="">
      <xdr:nvSpPr>
        <xdr:cNvPr id="6" name="Text 1">
          <a:extLst>
            <a:ext uri="{FF2B5EF4-FFF2-40B4-BE49-F238E27FC236}">
              <a16:creationId xmlns:a16="http://schemas.microsoft.com/office/drawing/2014/main" id="{14FC4DB9-98FC-40BA-8417-3C99BBB64343}"/>
            </a:ext>
          </a:extLst>
        </xdr:cNvPr>
        <xdr:cNvSpPr>
          <a:spLocks noChangeArrowheads="1"/>
        </xdr:cNvSpPr>
      </xdr:nvSpPr>
      <xdr:spPr bwMode="auto">
        <a:xfrm>
          <a:off x="1047750" y="933450"/>
          <a:ext cx="5424223" cy="1612993"/>
        </a:xfrm>
        <a:prstGeom prst="roundRect">
          <a:avLst>
            <a:gd name="adj" fmla="val 16667"/>
          </a:avLst>
        </a:prstGeom>
        <a:solidFill>
          <a:schemeClr val="accent2">
            <a:lumMod val="40000"/>
            <a:lumOff val="60000"/>
          </a:schemeClr>
        </a:solidFill>
        <a:ln w="24765">
          <a:pattFill prst="pct75">
            <a:fgClr>
              <a:srgbClr val="000000"/>
            </a:fgClr>
            <a:bgClr>
              <a:srgbClr val="FFFFFF"/>
            </a:bgClr>
          </a:pattFill>
          <a:round/>
          <a:headEnd/>
          <a:tailEnd/>
        </a:ln>
        <a:effectLst>
          <a:outerShdw dist="35921" dir="2700000" algn="ctr" rotWithShape="0">
            <a:srgbClr val="000000"/>
          </a:outerShdw>
        </a:effectLst>
      </xdr:spPr>
      <xdr:txBody>
        <a:bodyPr vertOverflow="clip" wrap="square" lIns="36576" tIns="27432" rIns="36576" bIns="27432" anchor="ctr" upright="1"/>
        <a:lstStyle/>
        <a:p>
          <a:pPr algn="ctr" rtl="0">
            <a:defRPr sz="1000"/>
          </a:pPr>
          <a:r>
            <a:rPr lang="en-US" sz="1400" b="1" i="0" strike="noStrike">
              <a:solidFill>
                <a:srgbClr val="000000"/>
              </a:solidFill>
              <a:latin typeface="Albertus (W1)"/>
            </a:rPr>
            <a:t> </a:t>
          </a:r>
          <a:r>
            <a:rPr lang="en-US" sz="1600" b="1" i="0" strike="noStrike">
              <a:solidFill>
                <a:srgbClr val="000000"/>
              </a:solidFill>
              <a:latin typeface="+mn-lt"/>
            </a:rPr>
            <a:t>Northwest RTPO Regional Transportation Improvement Program Recommendations</a:t>
          </a:r>
        </a:p>
        <a:p>
          <a:pPr algn="ctr" rtl="0">
            <a:defRPr sz="1000"/>
          </a:pPr>
          <a:r>
            <a:rPr lang="en-US" sz="1600" b="1" i="0" strike="noStrike">
              <a:solidFill>
                <a:srgbClr val="000000"/>
              </a:solidFill>
              <a:latin typeface="+mn-lt"/>
            </a:rPr>
            <a:t>(RTIPR)</a:t>
          </a:r>
          <a:endParaRPr lang="en-US" sz="1400" b="1" i="0" strike="noStrike">
            <a:solidFill>
              <a:srgbClr val="000000"/>
            </a:solidFill>
            <a:latin typeface="+mn-lt"/>
          </a:endParaRPr>
        </a:p>
        <a:p>
          <a:pPr algn="ctr" rtl="0">
            <a:defRPr sz="1000"/>
          </a:pPr>
          <a:r>
            <a:rPr lang="en-US" sz="1400" b="1" i="0" strike="noStrike">
              <a:solidFill>
                <a:srgbClr val="000000"/>
              </a:solidFill>
              <a:latin typeface="+mn-lt"/>
            </a:rPr>
            <a:t>for NMDOT District 6</a:t>
          </a:r>
          <a:r>
            <a:rPr lang="en-US" sz="1400" b="1" i="0" strike="noStrike" baseline="0">
              <a:solidFill>
                <a:srgbClr val="000000"/>
              </a:solidFill>
              <a:latin typeface="+mn-lt"/>
            </a:rPr>
            <a:t> (</a:t>
          </a:r>
          <a:r>
            <a:rPr lang="en-US" sz="1200" b="1" i="0" strike="noStrike" baseline="0">
              <a:solidFill>
                <a:srgbClr val="000000"/>
              </a:solidFill>
              <a:latin typeface="+mn-lt"/>
            </a:rPr>
            <a:t>Cibola, McKinley</a:t>
          </a:r>
          <a:r>
            <a:rPr lang="en-US" sz="1400" b="1" i="0" strike="noStrike" baseline="0">
              <a:solidFill>
                <a:srgbClr val="000000"/>
              </a:solidFill>
              <a:latin typeface="+mn-lt"/>
            </a:rPr>
            <a:t>) &amp; District 5 (</a:t>
          </a:r>
          <a:r>
            <a:rPr lang="en-US" sz="1200" b="1" i="0" strike="noStrike" baseline="0">
              <a:solidFill>
                <a:srgbClr val="000000"/>
              </a:solidFill>
              <a:latin typeface="+mn-lt"/>
            </a:rPr>
            <a:t>San Juan</a:t>
          </a:r>
          <a:r>
            <a:rPr lang="en-US" sz="1400" b="1" i="0" strike="noStrike" baseline="0">
              <a:solidFill>
                <a:srgbClr val="000000"/>
              </a:solidFill>
              <a:latin typeface="+mn-lt"/>
            </a:rPr>
            <a:t>)</a:t>
          </a:r>
          <a:endParaRPr lang="en-US" sz="1400" b="1" i="0" strike="noStrike">
            <a:solidFill>
              <a:srgbClr val="000000"/>
            </a:solidFill>
            <a:latin typeface="+mn-lt"/>
          </a:endParaRPr>
        </a:p>
        <a:p>
          <a:pPr algn="ctr" rtl="0">
            <a:defRPr sz="1000"/>
          </a:pPr>
          <a:r>
            <a:rPr lang="en-US" sz="1800" b="1" i="0" strike="noStrike">
              <a:solidFill>
                <a:srgbClr val="000000"/>
              </a:solidFill>
              <a:latin typeface="+mn-lt"/>
            </a:rPr>
            <a:t>2021</a:t>
          </a:r>
          <a:r>
            <a:rPr lang="en-US" sz="1800" b="1" i="0" strike="noStrike" baseline="0">
              <a:solidFill>
                <a:srgbClr val="000000"/>
              </a:solidFill>
              <a:latin typeface="+mn-lt"/>
            </a:rPr>
            <a:t> - 2025</a:t>
          </a:r>
          <a:endParaRPr lang="en-US" sz="1400" b="1" i="0" strike="noStrike">
            <a:solidFill>
              <a:srgbClr val="000000"/>
            </a:solidFill>
            <a:latin typeface="+mn-lt"/>
          </a:endParaRPr>
        </a:p>
      </xdr:txBody>
    </xdr:sp>
    <xdr:clientData/>
  </xdr:twoCellAnchor>
  <xdr:twoCellAnchor editAs="oneCell">
    <xdr:from>
      <xdr:col>1</xdr:col>
      <xdr:colOff>209550</xdr:colOff>
      <xdr:row>1</xdr:row>
      <xdr:rowOff>76200</xdr:rowOff>
    </xdr:from>
    <xdr:to>
      <xdr:col>11</xdr:col>
      <xdr:colOff>162769</xdr:colOff>
      <xdr:row>7</xdr:row>
      <xdr:rowOff>104775</xdr:rowOff>
    </xdr:to>
    <xdr:pic>
      <xdr:nvPicPr>
        <xdr:cNvPr id="7" name="Picture 6">
          <a:extLst>
            <a:ext uri="{FF2B5EF4-FFF2-40B4-BE49-F238E27FC236}">
              <a16:creationId xmlns:a16="http://schemas.microsoft.com/office/drawing/2014/main" id="{74E59E6A-F457-4CD8-B611-B4ECA5B7A51C}"/>
            </a:ext>
          </a:extLst>
        </xdr:cNvPr>
        <xdr:cNvPicPr>
          <a:picLocks noChangeAspect="1"/>
        </xdr:cNvPicPr>
      </xdr:nvPicPr>
      <xdr:blipFill rotWithShape="1">
        <a:blip xmlns:r="http://schemas.openxmlformats.org/officeDocument/2006/relationships" r:embed="rId1"/>
        <a:srcRect b="30124"/>
        <a:stretch/>
      </xdr:blipFill>
      <xdr:spPr>
        <a:xfrm>
          <a:off x="819150" y="266700"/>
          <a:ext cx="6049219" cy="11715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van Williams" id="{DC2F4C32-92E0-45B5-9870-23C84B3D9B66}" userId="S::ewilliams@nwnmcog.org::abd70110-4134-4f1a-8761-36b264ecb43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47071C1-ACB0-4F6E-86A0-FDE3B6926D43}" name="Table1" displayName="Table1" ref="A2:AS10" totalsRowShown="0" headerRowDxfId="463" dataDxfId="461" headerRowBorderDxfId="462" tableBorderDxfId="460">
  <tableColumns count="45">
    <tableColumn id="1" xr3:uid="{BDDFDECF-6A2A-4CE7-BB7E-804B3700C538}" name="NMDFA ID#" dataDxfId="459"/>
    <tableColumn id="2" xr3:uid="{0E03A6D4-2F99-4A83-97E9-4BDA1920209C}" name="Control #" dataDxfId="458"/>
    <tableColumn id="22" xr3:uid="{81840D35-AF76-4202-BA4F-B3B95275D5B2}" name="RANKING" dataDxfId="457"/>
    <tableColumn id="28" xr3:uid="{20537F9E-D831-4B04-9C17-933AC99DC82D}" name="TITLE" dataDxfId="456"/>
    <tableColumn id="4" xr3:uid="{C8438368-8845-48E9-8C7B-33085AD9EE6F}" name="LOCAL ENTITY" dataDxfId="455"/>
    <tableColumn id="44" xr3:uid="{B4198F90-FC04-4289-9859-D7B74D1C0C62}" name="Route Number"/>
    <tableColumn id="45" xr3:uid="{EA748489-6C4A-43D9-BC76-11FE57310E59}" name="FC"/>
    <tableColumn id="30" xr3:uid="{2FFA8642-B708-41CD-AC57-2C1212431E86}" name="COUNTY" dataDxfId="454"/>
    <tableColumn id="29" xr3:uid="{B24C516A-B336-4FE9-9960-5019406BACBC}" name="DISTRICT" dataDxfId="453"/>
    <tableColumn id="34" xr3:uid="{6A3BDAFC-180A-4C8F-AB0E-5B29C65B439C}" name="BOP LIMIT" dataDxfId="452"/>
    <tableColumn id="31" xr3:uid="{C08F95B6-439B-4607-94DC-99B65E1E47BB}" name="EOP LIMIT" dataDxfId="451"/>
    <tableColumn id="11" xr3:uid="{43109CB7-3A1A-40DD-8C89-40B55CC737FB}" name="PROJECT TYPE" dataDxfId="450"/>
    <tableColumn id="33" xr3:uid="{45D6D74F-51C7-4DB4-BC2D-A0C0C40D0513}" name="DESCRIPTION" dataDxfId="449"/>
    <tableColumn id="32" xr3:uid="{F85B84ED-BF35-4E05-BE19-B06A80C50347}" name="LENTH (Miles)" dataDxfId="448"/>
    <tableColumn id="9" xr3:uid="{351275FB-A1F6-459A-9AAB-143AE77C9648}" name="Starting Investment" dataDxfId="447"/>
    <tableColumn id="35" xr3:uid="{288DEAA3-7EC4-43F5-B55E-FDF3D8F912CD}" name="PROJECT TOTAL" dataDxfId="446" dataCellStyle="Currency"/>
    <tableColumn id="36" xr3:uid="{E4AA6E93-7E39-4AA7-A97A-E0DE10D84922}" name="FEDERAL - 85.44%" dataDxfId="445" dataCellStyle="Currency">
      <calculatedColumnFormula>Table1[[#This Row],[PROJECT TOTAL]]*0.8544</calculatedColumnFormula>
    </tableColumn>
    <tableColumn id="3" xr3:uid="{7C4D76B3-8A6B-4C7C-BD78-8625FB39F2C6}" name="LOCAL - 14.56%" dataDxfId="444" dataCellStyle="Currency">
      <calculatedColumnFormula>Table1[[#This Row],[PROJECT TOTAL]]*0.1456</calculatedColumnFormula>
    </tableColumn>
    <tableColumn id="5" xr3:uid="{F08D750F-79B3-4A3F-A5EB-497870899929}" name="FUNDED TO DATE" dataDxfId="443"/>
    <tableColumn id="6" xr3:uid="{D60D8ADC-AAFF-46BA-A82C-5EB87B7F1646}" name="Needed Investment" dataDxfId="442" dataCellStyle="Currency">
      <calculatedColumnFormula>Table1[[#This Row],[PROJECT TOTAL]]-Table1[[#This Row],[FUNDED TO DATE]]</calculatedColumnFormula>
    </tableColumn>
    <tableColumn id="7" xr3:uid="{6D9EA68E-9FAE-45D5-A0AD-03C88732FD28}" name="STATUS" dataDxfId="441"/>
    <tableColumn id="37" xr3:uid="{9F206802-7E16-4E42-BB6E-7B0D8A2ADEED}" name="COMMENTS" dataDxfId="440"/>
    <tableColumn id="43" xr3:uid="{DC865C5F-DCC7-4B7C-80E3-9C147ED32DBD}" name="RTP/NMTP Goal" dataDxfId="439"/>
    <tableColumn id="40" xr3:uid="{FB2218E8-5012-4C69-A006-4B91BABB0A09}" name="PFF" dataDxfId="438"/>
    <tableColumn id="42" xr3:uid="{28FF22AF-CC6C-4FD4-B13E-734D5E77A2A7}" name="Consultation" dataDxfId="437"/>
    <tableColumn id="41" xr3:uid="{6FD2F7FC-978B-47E3-AC88-E3C7E83CE86C}" name="PPF" dataDxfId="436"/>
    <tableColumn id="8" xr3:uid="{EC5C1786-80B9-4B45-A962-8E337974790D}" name="BOP Latitude" dataDxfId="435"/>
    <tableColumn id="10" xr3:uid="{C87BD430-58BC-42F9-9A15-3577B37812B8}" name="BOP Longitude" dataDxfId="434"/>
    <tableColumn id="39" xr3:uid="{B2B4C97D-9EB4-41C2-ABBB-892A15431078}" name="EOP Latitude" dataDxfId="433"/>
    <tableColumn id="38" xr3:uid="{C2DB23E2-D3D4-446B-8FF1-1ED7EA791B86}" name="EOP Longitude" dataDxfId="432"/>
    <tableColumn id="12" xr3:uid="{1E7E4BF4-4A15-44B2-8E5D-2454E9BA9A8A}" name="Public Investment (BEFORE)" dataDxfId="431">
      <calculatedColumnFormula>Table1[[#This Row],[FUNDED TO DATE]]</calculatedColumnFormula>
    </tableColumn>
    <tableColumn id="13" xr3:uid="{701247AF-71D1-446B-A41E-36E606ACD9D8}" name="Private Investment" dataDxfId="430"/>
    <tableColumn id="15" xr3:uid="{C7555D29-10F1-4516-B23F-E07B6BE3B112}" name="Starting Point" dataDxfId="429"/>
    <tableColumn id="16" xr3:uid="{D2594D1A-C879-4705-94AB-861F74A76547}" name="Miles" dataDxfId="428"/>
    <tableColumn id="17" xr3:uid="{77E85A3A-01DD-45E4-9D55-4DD982117718}" name="Bridges" dataDxfId="427"/>
    <tableColumn id="18" xr3:uid="{C0C80120-A401-4743-923D-F371C884D8D6}" name="Businesses" dataDxfId="426"/>
    <tableColumn id="19" xr3:uid="{8F1E4D08-46F6-476E-9A1D-B1E4DA580055}" name="Jobs Created/Saved" dataDxfId="425"/>
    <tableColumn id="20" xr3:uid="{CCA93E18-C873-43EA-89C1-CF7D5C3A4501}" name="Lives Improved" dataDxfId="424">
      <calculatedColumnFormula>50</calculatedColumnFormula>
    </tableColumn>
    <tableColumn id="14" xr3:uid="{0A8B3710-936D-45AB-8CDD-3D5A08A4AA67}" name="Public Investment (AFTER)" dataDxfId="423">
      <calculatedColumnFormula>Table1[[#This Row],[FUNDED TO DATE]]</calculatedColumnFormula>
    </tableColumn>
    <tableColumn id="21" xr3:uid="{E6905AE0-E3BA-46ED-90DA-C41FAF41215F}" name="Private Investment3" dataDxfId="422"/>
    <tableColumn id="23" xr3:uid="{16553B2B-40F6-43CB-82C3-8988E8C1D77D}" name="Miles5" dataDxfId="421"/>
    <tableColumn id="24" xr3:uid="{2DCE6059-5957-445F-A392-32BA773B5A3F}" name="Bridges6" dataDxfId="420"/>
    <tableColumn id="25" xr3:uid="{A9853847-5596-4B7C-9CE2-CBCDFC1AFB29}" name="Businesses7" dataDxfId="419"/>
    <tableColumn id="26" xr3:uid="{AFF194CA-32B0-4568-86AC-F46429249815}" name="Jobs Created/Saved8" dataDxfId="418"/>
    <tableColumn id="27" xr3:uid="{486D4CD0-7F85-45DD-813D-4198B8BB7793}" name="Lives Improved9" dataDxfId="417"/>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1D07451-8741-46BF-85DF-D945E8C0EB9E}" name="Table13456791011" displayName="Table13456791011" ref="A2:AS3" totalsRowShown="0" headerRowDxfId="47" dataDxfId="46" tableBorderDxfId="45">
  <autoFilter ref="A2:AS3" xr:uid="{2345A6AA-7474-4795-BB46-CCE7CB85D98D}"/>
  <sortState xmlns:xlrd2="http://schemas.microsoft.com/office/spreadsheetml/2017/richdata2" ref="A3:AS3">
    <sortCondition ref="E2:E3"/>
  </sortState>
  <tableColumns count="45">
    <tableColumn id="1" xr3:uid="{5BC9B3E0-29EC-4C88-9177-5163C62FF3AE}" name="NMDFA ID#" dataDxfId="44"/>
    <tableColumn id="2" xr3:uid="{4DA3AD3A-9943-4CD1-9BDE-260A1059A360}" name="Control #" dataDxfId="43"/>
    <tableColumn id="22" xr3:uid="{3205B6B1-ADAA-4DDA-9E88-A0181EC2BB90}" name="RANKING" dataDxfId="42"/>
    <tableColumn id="28" xr3:uid="{936103B6-66C1-4BFA-BB47-DDFCC176D8A9}" name="TITLE" dataDxfId="41"/>
    <tableColumn id="4" xr3:uid="{3A3F4329-425B-49C7-BC0F-C671F2BAE028}" name="LEAD ENTITY" dataDxfId="40"/>
    <tableColumn id="44" xr3:uid="{86AFD919-F492-45A3-B608-D8AFAD845E6A}" name="Program" dataDxfId="39"/>
    <tableColumn id="45" xr3:uid="{C89E93C0-09F4-4B23-9D52-F02172102F10}" name="FC" dataDxfId="38"/>
    <tableColumn id="30" xr3:uid="{22861438-2556-44F3-9774-8014CBA2AB58}" name="COUNTY" dataDxfId="37"/>
    <tableColumn id="29" xr3:uid="{29855C4B-199C-48EC-9014-60265CED5CD0}" name="DISTRICT" dataDxfId="36"/>
    <tableColumn id="34" xr3:uid="{F7AFDAB2-2602-43DC-B09B-304DF8F40B2C}" name="BOP LIMIT" dataDxfId="35"/>
    <tableColumn id="31" xr3:uid="{D0BFCC5A-0865-478B-933C-97CE03ABE274}" name="EOP LIMIT" dataDxfId="34"/>
    <tableColumn id="11" xr3:uid="{FD46CF3A-7584-40E3-9A5B-2B9F0B807F05}" name="PROJECT TYPE" dataDxfId="33"/>
    <tableColumn id="33" xr3:uid="{17BE5DFD-CC9D-42D0-A4EF-0F6D50DF7418}" name="DESCRIPTION" dataDxfId="32"/>
    <tableColumn id="32" xr3:uid="{AD1560BA-01C7-42F1-ACA3-DC14214B1F94}" name="LENTH (Miles)" dataDxfId="31"/>
    <tableColumn id="9" xr3:uid="{94EC09B0-15B2-47FA-B71F-1C0F4D42B2A5}" name="Starting Investment" dataDxfId="30" dataCellStyle="Currency"/>
    <tableColumn id="35" xr3:uid="{07D76AA4-4824-425E-87CF-B14BDAF8C564}" name="PROJECT TOTAL" dataDxfId="29" dataCellStyle="Currency"/>
    <tableColumn id="36" xr3:uid="{BB833378-FBDD-4336-A673-F3287E55BEA4}" name="FEDERAL - MIXED %" dataDxfId="28" dataCellStyle="Currency"/>
    <tableColumn id="3" xr3:uid="{F796FDFD-74D4-444F-A870-D416E9AAADD2}" name="LOCAL - MIXED %" dataDxfId="27" dataCellStyle="Currency"/>
    <tableColumn id="5" xr3:uid="{582A4DBA-8BB6-4ABE-A07A-9CAE47C8DB3E}" name="FUNDED TO DATE" dataDxfId="26" dataCellStyle="Currency"/>
    <tableColumn id="6" xr3:uid="{AA6CC542-8996-4073-A2F5-5821511E0DD3}" name="Needed Investment" dataDxfId="25" dataCellStyle="Currency"/>
    <tableColumn id="7" xr3:uid="{F054329B-D17F-4FB1-B6E0-7C69A3789F32}" name="STATUS" dataDxfId="24" dataCellStyle="Currency"/>
    <tableColumn id="37" xr3:uid="{2937645F-E79C-4FC3-99E8-9AD0782D6561}" name="COMMENTS" dataDxfId="23"/>
    <tableColumn id="43" xr3:uid="{D7D0CB3B-8599-4503-9328-AAC39FAC45E8}" name="RTP/NMTP Goal" dataDxfId="22"/>
    <tableColumn id="40" xr3:uid="{4E062AB1-CA7F-4540-91A3-D76FBBE76C34}" name="PFF" dataDxfId="21"/>
    <tableColumn id="42" xr3:uid="{A106CCA9-F804-4FA3-AAD7-B21AFFFEBE09}" name="Consultation" dataDxfId="20"/>
    <tableColumn id="41" xr3:uid="{63EC8329-CB59-4355-BCF2-C74211BAB870}" name="PPF" dataDxfId="19"/>
    <tableColumn id="8" xr3:uid="{4E511B9B-0DAA-4D02-A1DA-4CAA073AEB7F}" name="BOP Latitude" dataDxfId="18"/>
    <tableColumn id="10" xr3:uid="{E33CC7B4-F6C4-43E1-852F-A81C7F0E2144}" name="BOP Longitude" dataDxfId="17"/>
    <tableColumn id="39" xr3:uid="{F29DE731-FF9D-44BE-9CC8-ACBF57D9B05C}" name="EOP Latitude" dataDxfId="16"/>
    <tableColumn id="38" xr3:uid="{766EC283-A355-461B-9611-0D309BA7A6D7}" name="EOP Longitude" dataDxfId="15"/>
    <tableColumn id="12" xr3:uid="{CCA18AB5-C394-407C-89AC-6860A7795C4E}" name="Public Investment (BEFORE)" dataDxfId="14">
      <calculatedColumnFormula>S3</calculatedColumnFormula>
    </tableColumn>
    <tableColumn id="13" xr3:uid="{5F00D19E-5967-483C-9229-96276D0AE676}" name="Private Investment" dataDxfId="13" dataCellStyle="Currency"/>
    <tableColumn id="15" xr3:uid="{EC403E40-98AB-42D6-9C43-D07E70F2D1D4}" name="Starting Point" dataDxfId="12"/>
    <tableColumn id="16" xr3:uid="{6976E61C-02FE-4530-9C71-1CDF2FDA9FCD}" name="Miles" dataDxfId="11"/>
    <tableColumn id="17" xr3:uid="{13114EB0-7E62-43BF-BA3B-50D64F5F1735}" name="Bridges" dataDxfId="10"/>
    <tableColumn id="18" xr3:uid="{07264211-3370-45C7-A06B-91E67534CBFB}" name="Businesses" dataDxfId="9"/>
    <tableColumn id="19" xr3:uid="{F6E50482-28DB-4691-8AB7-3AFFCED25B6A}" name="Jobs Created/Saved" dataDxfId="8"/>
    <tableColumn id="20" xr3:uid="{EAD130A8-975C-4A5E-A448-AF077CB6E47C}" name="Lives Improved" dataDxfId="7"/>
    <tableColumn id="14" xr3:uid="{B88224DB-34A8-4E2B-8594-71B0A3F6A11D}" name="Public Investment (AFTER)" dataDxfId="6"/>
    <tableColumn id="21" xr3:uid="{F6042F67-82CE-4D15-8FE0-BC3ABCE4D61F}" name="Private Investment3" dataDxfId="5" dataCellStyle="Currency"/>
    <tableColumn id="23" xr3:uid="{5612DB5C-EED7-46C3-9675-9D2BE2A7F4AE}" name="Miles5" dataDxfId="4">
      <calculatedColumnFormula>Table1[[#This Row],[LENTH (Miles)]]</calculatedColumnFormula>
    </tableColumn>
    <tableColumn id="24" xr3:uid="{9F9F2F75-0999-4C04-ACEA-91A5A993A016}" name="Bridges6" dataDxfId="3"/>
    <tableColumn id="25" xr3:uid="{BDDBE987-57FC-4DA7-AC39-DFD26D247E4B}" name="Businesses7" dataDxfId="2"/>
    <tableColumn id="26" xr3:uid="{8C58681F-4F22-48FD-9A92-BDB1334C5FD7}" name="Jobs Created/Saved8" dataDxfId="1"/>
    <tableColumn id="27" xr3:uid="{84FFDE95-2E36-40C4-A27C-1B1F5B816AE2}" name="Lives Improved9"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399E70A-E2F9-4151-A2C5-4743598ED21D}" name="Table13" displayName="Table13" ref="A2:AS5" totalsRowShown="0" headerRowDxfId="416" dataDxfId="414" headerRowBorderDxfId="415" tableBorderDxfId="413">
  <autoFilter ref="A2:AS5" xr:uid="{2345A6AA-7474-4795-BB46-CCE7CB85D98D}"/>
  <sortState xmlns:xlrd2="http://schemas.microsoft.com/office/spreadsheetml/2017/richdata2" ref="A3:AS5">
    <sortCondition ref="E2:E5"/>
  </sortState>
  <tableColumns count="45">
    <tableColumn id="1" xr3:uid="{C2D2331B-D1E9-4A51-9E02-8915E95FEABB}" name="NMDFA ID#" dataDxfId="412"/>
    <tableColumn id="2" xr3:uid="{C245640E-B272-4091-9C49-8C7E3BDB70AE}" name="Control #" dataDxfId="411"/>
    <tableColumn id="22" xr3:uid="{5BA0696B-C818-4612-9B7A-E9DF182C9E0B}" name="RANKING" dataDxfId="410"/>
    <tableColumn id="28" xr3:uid="{D8A74F52-2C46-48C7-9CBA-DE5A137F495C}" name="TITLE" dataDxfId="409"/>
    <tableColumn id="4" xr3:uid="{CB30F06A-EA41-4779-9253-8DA9DAFD0A23}" name="LOCAL ENTITY" dataDxfId="408"/>
    <tableColumn id="44" xr3:uid="{33CEF42A-2120-4F74-9A2F-CB36F25FB012}" name="Route Number" dataDxfId="407"/>
    <tableColumn id="45" xr3:uid="{2D068649-A0BB-4FAB-9148-FF9AA7E1C7F2}" name="FC" dataDxfId="406"/>
    <tableColumn id="30" xr3:uid="{ED0670F6-0332-4CA4-A144-EC95D857D005}" name="COUNTY" dataDxfId="405"/>
    <tableColumn id="29" xr3:uid="{67BD7B23-879C-40D6-8E15-3160E313C0BE}" name="DISTRICT" dataDxfId="404"/>
    <tableColumn id="34" xr3:uid="{D2B85CFF-E0DD-4C67-B1E0-FC5B92A7CCCD}" name="BOP LIMIT" dataDxfId="403"/>
    <tableColumn id="31" xr3:uid="{42C9DF9C-09AF-407D-ADB5-E903243C5E63}" name="EOP LIMIT" dataDxfId="402"/>
    <tableColumn id="11" xr3:uid="{A28EC31B-8FA7-4614-9810-6F82E0A0B374}" name="PROJECT TYPE" dataDxfId="401"/>
    <tableColumn id="33" xr3:uid="{8FA1938F-08FF-4FE9-AE02-E13008C172C0}" name="DESCRIPTION" dataDxfId="400"/>
    <tableColumn id="32" xr3:uid="{280666E0-018C-4AAC-9242-4C8D0B4A1BFA}" name="LENTH (Miles)" dataDxfId="399"/>
    <tableColumn id="9" xr3:uid="{F2FC93B9-3BE4-4C8D-BB7B-B9237C794622}" name="Starting Investment" dataDxfId="398"/>
    <tableColumn id="35" xr3:uid="{594779AC-035A-47B0-9C9F-A2401A485D68}" name="PROJECT TOTAL" dataDxfId="397" dataCellStyle="Currency"/>
    <tableColumn id="36" xr3:uid="{22F8D00B-9ACB-4A4F-8A60-510B7D65C20F}" name="FEDERAL - 85.44%" dataDxfId="396" dataCellStyle="Currency">
      <calculatedColumnFormula>Table13[[#This Row],[PROJECT TOTAL]]*0.8544</calculatedColumnFormula>
    </tableColumn>
    <tableColumn id="3" xr3:uid="{FEC8D578-530B-4BDD-8A2B-07F7D7C7E62D}" name="LOCAL - 14.56%" dataDxfId="395" dataCellStyle="Currency">
      <calculatedColumnFormula>Table13[[#This Row],[PROJECT TOTAL]]*0.1456</calculatedColumnFormula>
    </tableColumn>
    <tableColumn id="5" xr3:uid="{B4F5BE46-347A-4CC7-A129-639B808E4FD7}" name="FUNDED TO DATE" dataDxfId="394"/>
    <tableColumn id="6" xr3:uid="{CDB1CBA0-D54C-4D86-809B-77E4A38F2895}" name="Needed Investment" dataDxfId="393" dataCellStyle="Currency">
      <calculatedColumnFormula>Table13[[#This Row],[PROJECT TOTAL]]-Table13[[#This Row],[FUNDED TO DATE]]</calculatedColumnFormula>
    </tableColumn>
    <tableColumn id="7" xr3:uid="{867134EF-B0AC-4B4B-AC53-89114F2DB054}" name="STATUS" dataDxfId="392"/>
    <tableColumn id="37" xr3:uid="{AA0D7F8C-EF03-4F78-8A58-3E4327B2F122}" name="COMMENTS" dataDxfId="391"/>
    <tableColumn id="43" xr3:uid="{D8B14495-9BED-4960-9972-4E47FB46D2AC}" name="RTP/NMTP Goal" dataDxfId="390"/>
    <tableColumn id="40" xr3:uid="{1F0F3B03-0D21-4901-A5D8-271D9AB55034}" name="PFF" dataDxfId="389"/>
    <tableColumn id="42" xr3:uid="{EE1B46AD-7B6D-4DBC-A3A4-64450BD5BB0D}" name="Consultation" dataDxfId="388"/>
    <tableColumn id="41" xr3:uid="{22804EE4-C015-4830-9769-115FB137ABB2}" name="PPF" dataDxfId="387"/>
    <tableColumn id="8" xr3:uid="{05603792-4F6B-4E4D-9C27-13524FA92540}" name="BOP Latitude" dataDxfId="386"/>
    <tableColumn id="10" xr3:uid="{B3A372E2-E967-4918-B0E2-F246490CD33B}" name="BOP Longitude" dataDxfId="385"/>
    <tableColumn id="39" xr3:uid="{89A448A2-71EE-4C2C-BF09-0BC057A4B350}" name="EOP Latitude" dataDxfId="384"/>
    <tableColumn id="38" xr3:uid="{073AE187-66EF-4AC0-9AA1-A88175C0C354}" name="EOP Longitude" dataDxfId="383"/>
    <tableColumn id="12" xr3:uid="{663269EF-3497-416C-AE0B-FF53B81CBDD6}" name="Public Investment (BEFORE)" dataDxfId="382">
      <calculatedColumnFormula>Table13[[#This Row],[FUNDED TO DATE]]</calculatedColumnFormula>
    </tableColumn>
    <tableColumn id="13" xr3:uid="{A712C391-09AC-455E-8DCD-5DEBBDAB3BF9}" name="Private Investment" dataDxfId="381"/>
    <tableColumn id="15" xr3:uid="{15F80815-38E5-4441-B7F2-A03F5276FD12}" name="Starting Point" dataDxfId="380"/>
    <tableColumn id="16" xr3:uid="{07032089-1A6E-4C73-9AC0-CD8B99083A4C}" name="Miles" dataDxfId="379"/>
    <tableColumn id="17" xr3:uid="{5709574C-B8D4-46D4-BC96-724FE6D02298}" name="Bridges" dataDxfId="378"/>
    <tableColumn id="18" xr3:uid="{8E270648-4D0C-44F8-998E-67EEAA0723C8}" name="Businesses" dataDxfId="377"/>
    <tableColumn id="19" xr3:uid="{33C9EA79-7539-40DB-A118-E230235FFA80}" name="Jobs Created/Saved" dataDxfId="376"/>
    <tableColumn id="20" xr3:uid="{94BB8E89-5685-4348-8BBD-329614E69DB7}" name="Lives Improved" dataDxfId="375">
      <calculatedColumnFormula>50</calculatedColumnFormula>
    </tableColumn>
    <tableColumn id="14" xr3:uid="{06016A3E-2411-4551-B21D-CDF80A9ABB8A}" name="Public Investment (AFTER)" dataDxfId="374">
      <calculatedColumnFormula>Table13[[#This Row],[FUNDED TO DATE]]</calculatedColumnFormula>
    </tableColumn>
    <tableColumn id="21" xr3:uid="{82AF87DD-FB67-48BB-BEE6-A99AB65587A5}" name="Private Investment3" dataDxfId="373"/>
    <tableColumn id="23" xr3:uid="{5B1096E0-7B92-4238-915E-004737ABE841}" name="Miles5" dataDxfId="372"/>
    <tableColumn id="24" xr3:uid="{D2129869-96FC-43AD-9209-D3019A6BA096}" name="Bridges6" dataDxfId="371"/>
    <tableColumn id="25" xr3:uid="{5AEDB5CA-FAEB-4599-8268-10A499DEAAA8}" name="Businesses7" dataDxfId="370"/>
    <tableColumn id="26" xr3:uid="{E766C817-B3A5-4EAE-AE30-978ED03FF7F1}" name="Jobs Created/Saved8" dataDxfId="369"/>
    <tableColumn id="27" xr3:uid="{1F057149-5B45-4329-B625-F48E02DE4B63}" name="Lives Improved9" dataDxfId="36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FDDA814-F2F6-48F0-8C48-DBFBB555A22A}" name="Table134" displayName="Table134" ref="A2:AS12" totalsRowShown="0" headerRowDxfId="367" dataDxfId="365" headerRowBorderDxfId="366" tableBorderDxfId="364">
  <autoFilter ref="A2:AS12" xr:uid="{2345A6AA-7474-4795-BB46-CCE7CB85D98D}"/>
  <sortState xmlns:xlrd2="http://schemas.microsoft.com/office/spreadsheetml/2017/richdata2" ref="A3:AS12">
    <sortCondition ref="E2:E12"/>
  </sortState>
  <tableColumns count="45">
    <tableColumn id="1" xr3:uid="{6DE10FFB-1E70-4863-A832-F904C26D586A}" name="NMDFA ID#" dataDxfId="363"/>
    <tableColumn id="2" xr3:uid="{56E6BBA6-B049-4791-8336-96DAA548CF78}" name="Control #" dataDxfId="362"/>
    <tableColumn id="22" xr3:uid="{F2DD91A8-2D79-488F-8ADE-06ABAB776B3E}" name="RANKING" dataDxfId="361"/>
    <tableColumn id="28" xr3:uid="{21ACD40D-9CB1-45A2-BB90-9982748EFB44}" name="TITLE" dataDxfId="360"/>
    <tableColumn id="4" xr3:uid="{6CA00C41-36CB-43C5-A5E2-F768497C3C76}" name="LEAD ENTITY" dataDxfId="359"/>
    <tableColumn id="44" xr3:uid="{F3DC47BF-1156-4000-913C-C24016CEAB69}" name="Route Number" dataDxfId="358"/>
    <tableColumn id="45" xr3:uid="{41DBF822-EE15-4DDB-9353-2E8CF3C538EE}" name="FC" dataDxfId="357"/>
    <tableColumn id="30" xr3:uid="{7F619F11-3684-4D9E-B205-7FD5B7F7389F}" name="COUNTY" dataDxfId="356"/>
    <tableColumn id="29" xr3:uid="{A6BAAC5A-ACAA-4D8C-A183-110BC5F0BCF3}" name="DISTRICT" dataDxfId="355"/>
    <tableColumn id="34" xr3:uid="{8E52DB53-6EE7-4E15-AD85-FC65FAF68327}" name="BOP LIMIT" dataDxfId="354"/>
    <tableColumn id="31" xr3:uid="{BD263394-5F71-4EAF-A1D0-86B62F2B1852}" name="EOP LIMIT" dataDxfId="353"/>
    <tableColumn id="11" xr3:uid="{7B25329F-F928-462E-8DCE-4E2D012F1D1D}" name="PROJECT TYPE" dataDxfId="352"/>
    <tableColumn id="33" xr3:uid="{CBD03CE1-6021-47CB-9C8E-3008C85FF65F}" name="DESCRIPTION" dataDxfId="351"/>
    <tableColumn id="32" xr3:uid="{B6EBA564-407A-495E-989A-A65C0970B398}" name="LENTH (Miles)" dataDxfId="350"/>
    <tableColumn id="9" xr3:uid="{0AA69E20-38F9-45AC-BC76-07ADDA1302C3}" name="Starting Investment" dataDxfId="349"/>
    <tableColumn id="35" xr3:uid="{613CB473-18F3-4595-A1FC-9BD3EA299BAB}" name="PROJECT TOTAL" dataDxfId="348" dataCellStyle="Currency"/>
    <tableColumn id="36" xr3:uid="{573B175E-C081-4F35-AD5F-23193BE2AF66}" name="FEDERAL - 85.44%" dataDxfId="347" dataCellStyle="Currency">
      <calculatedColumnFormula>Table134[[#This Row],[PROJECT TOTAL]]*0.8544</calculatedColumnFormula>
    </tableColumn>
    <tableColumn id="3" xr3:uid="{EC7532D2-F556-446D-B063-3F162EC6A25B}" name="LOCAL - 14.56%" dataDxfId="346" dataCellStyle="Currency">
      <calculatedColumnFormula>Table134[[#This Row],[PROJECT TOTAL]]*0.1456</calculatedColumnFormula>
    </tableColumn>
    <tableColumn id="5" xr3:uid="{6C92DA61-15F5-4229-AFF2-E4B879C23880}" name="FUNDED TO DATE" dataDxfId="345"/>
    <tableColumn id="6" xr3:uid="{86D4688D-D15F-4EF7-AD6C-3BDC354F2036}" name="Needed Investment" dataDxfId="344" dataCellStyle="Currency">
      <calculatedColumnFormula>Table134[[#This Row],[PROJECT TOTAL]]-Table134[[#This Row],[FUNDED TO DATE]]</calculatedColumnFormula>
    </tableColumn>
    <tableColumn id="7" xr3:uid="{AC833B9C-D8CC-4D77-A618-C8BD8C2D9CBF}" name="STATUS" dataDxfId="343"/>
    <tableColumn id="37" xr3:uid="{128D2632-E4EF-4B39-82A3-2539008AB029}" name="COMMENTS" dataDxfId="342"/>
    <tableColumn id="43" xr3:uid="{E63CD8D2-99B7-46E6-BD59-E73A9629000E}" name="RTP/NMTP Goal" dataDxfId="341"/>
    <tableColumn id="40" xr3:uid="{FF818F59-3E24-42D7-A1CE-BEA73F078D87}" name="PFF" dataDxfId="340"/>
    <tableColumn id="42" xr3:uid="{0E1FE5AC-D65A-42B2-8D5D-202E9C1B665B}" name="Consultation" dataDxfId="339"/>
    <tableColumn id="41" xr3:uid="{B62E0A3B-3250-4D53-B62A-E449E3AE03E3}" name="PPF" dataDxfId="338"/>
    <tableColumn id="8" xr3:uid="{83F9A40B-1DD7-480A-BAC1-8846F293669C}" name="BOP Latitude" dataDxfId="337"/>
    <tableColumn id="10" xr3:uid="{FA860407-1AA4-4276-A3D5-DB1B553D5F06}" name="BOP Longitude" dataDxfId="336"/>
    <tableColumn id="39" xr3:uid="{981C6C04-C7D9-4665-B3BA-00E8B1C749E2}" name="EOP Latitude" dataDxfId="335"/>
    <tableColumn id="38" xr3:uid="{79001560-D5A5-46E9-911E-F5B7C1C6D7C6}" name="EOP Longitude" dataDxfId="334"/>
    <tableColumn id="12" xr3:uid="{9F77126A-4BF0-4BE0-9424-1F4C0D79D2DE}" name="Public Investment (BEFORE)" dataDxfId="333">
      <calculatedColumnFormula>Table134[[#This Row],[FUNDED TO DATE]]</calculatedColumnFormula>
    </tableColumn>
    <tableColumn id="13" xr3:uid="{0C225181-45DE-43F4-B465-6EFD7CBC9858}" name="Private Investment" dataDxfId="332"/>
    <tableColumn id="15" xr3:uid="{54AB675B-F87B-4E4E-A243-30E9AE23EFD5}" name="Starting Point" dataDxfId="331"/>
    <tableColumn id="16" xr3:uid="{55517B97-1666-4DFB-A9DF-C1479EA68EE2}" name="Miles" dataDxfId="330"/>
    <tableColumn id="17" xr3:uid="{DBE93676-DDDD-4A04-8C9D-E3AF5B70A727}" name="Bridges" dataDxfId="329"/>
    <tableColumn id="18" xr3:uid="{9D8860D7-D933-462B-9CFD-660E569AC5B6}" name="Businesses" dataDxfId="328"/>
    <tableColumn id="19" xr3:uid="{C3BCB054-F70F-478C-B7C2-D17FF4730649}" name="Jobs Created/Saved" dataDxfId="327"/>
    <tableColumn id="20" xr3:uid="{3E128B32-E658-45CD-879E-036E62268178}" name="Lives Improved" dataDxfId="326">
      <calculatedColumnFormula>50</calculatedColumnFormula>
    </tableColumn>
    <tableColumn id="14" xr3:uid="{A75C9C72-80A4-4632-A9F2-CD9E781014FB}" name="Public Investment (AFTER)" dataDxfId="325">
      <calculatedColumnFormula>Table134[[#This Row],[FUNDED TO DATE]]</calculatedColumnFormula>
    </tableColumn>
    <tableColumn id="21" xr3:uid="{22E6EB9A-83E4-43A8-8D5D-15CDDA4ECD05}" name="Private Investment3" dataDxfId="324"/>
    <tableColumn id="23" xr3:uid="{C9181724-706C-46A0-8FBE-B5FD2CCB8BA4}" name="Miles5" dataDxfId="323">
      <calculatedColumnFormula>Table134[[#This Row],[LENTH (Miles)]]</calculatedColumnFormula>
    </tableColumn>
    <tableColumn id="24" xr3:uid="{A5D109E4-F5FA-4532-8CC0-06A2898257A5}" name="Bridges6" dataDxfId="322"/>
    <tableColumn id="25" xr3:uid="{356CB3DD-2344-434A-B847-B358253AED2D}" name="Businesses7" dataDxfId="321"/>
    <tableColumn id="26" xr3:uid="{4C6881B6-4529-490D-A859-36408EC01AD1}" name="Jobs Created/Saved8" dataDxfId="320"/>
    <tableColumn id="27" xr3:uid="{E884775C-A5FF-4DDE-AFED-F84535C6296B}" name="Lives Improved9" dataDxfId="31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DF39B34-835D-40B8-8367-56C8502CBEBE}" name="Table1345" displayName="Table1345" ref="A2:AS5" totalsRowShown="0" headerRowDxfId="318" dataDxfId="317" tableBorderDxfId="316">
  <autoFilter ref="A2:AS5" xr:uid="{2345A6AA-7474-4795-BB46-CCE7CB85D98D}"/>
  <sortState xmlns:xlrd2="http://schemas.microsoft.com/office/spreadsheetml/2017/richdata2" ref="A3:AS4">
    <sortCondition ref="E2:E4"/>
  </sortState>
  <tableColumns count="45">
    <tableColumn id="1" xr3:uid="{79CD4E80-3066-4A97-82A9-526262F200D8}" name="NMDFA ID#" dataDxfId="315"/>
    <tableColumn id="2" xr3:uid="{1EB52611-8407-4D36-8B90-1DEA9F89593E}" name="Control #" dataDxfId="314"/>
    <tableColumn id="22" xr3:uid="{C9F89BD0-F40D-4B1E-BBC1-53DA1ABF6CA7}" name="RANKING" dataDxfId="313"/>
    <tableColumn id="28" xr3:uid="{7A53BCE4-4997-4F65-850B-4972B9E56769}" name="TITLE" dataDxfId="312"/>
    <tableColumn id="4" xr3:uid="{7F9F8C56-9CA0-4CDC-9443-74CBCEFFC6CC}" name="LEAD ENTITY" dataDxfId="311"/>
    <tableColumn id="44" xr3:uid="{38FE657E-58C8-40B7-86B6-6FD3B70AA560}" name="Route Number"/>
    <tableColumn id="45" xr3:uid="{871D5872-4CDC-4546-8BC8-EFCE8DC52A7F}" name="FC"/>
    <tableColumn id="30" xr3:uid="{E4D90113-DA7D-41B9-955D-702F640C107F}" name="COUNTY" dataDxfId="310"/>
    <tableColumn id="29" xr3:uid="{73AFC96F-19D1-4803-8A85-6CF26D5F1426}" name="DISTRICT" dataDxfId="309"/>
    <tableColumn id="34" xr3:uid="{4D28AC3B-E495-4506-A7A4-709221698F0D}" name="BOP LIMIT" dataDxfId="308"/>
    <tableColumn id="31" xr3:uid="{91CFDFD0-877D-430A-9D91-F0A94059AE49}" name="EOP LIMIT" dataDxfId="307"/>
    <tableColumn id="11" xr3:uid="{5D5222E4-495E-4659-BFBE-E80A0656D588}" name="PROJECT TYPE"/>
    <tableColumn id="33" xr3:uid="{54BEB14F-C703-4F65-B703-E41C64D21417}" name="DESCRIPTION"/>
    <tableColumn id="32" xr3:uid="{3A313839-769D-4C12-BB2D-4591CF9F3817}" name="LENTH (Miles)" dataDxfId="306"/>
    <tableColumn id="9" xr3:uid="{5E903AC3-A9AA-4CF8-BA4D-9D440AFB445B}" name="Starting Investment" dataDxfId="305"/>
    <tableColumn id="35" xr3:uid="{0E21935D-E101-48E1-A8A5-6B41618975F5}" name="PROJECT TOTAL" dataDxfId="304" dataCellStyle="Currency"/>
    <tableColumn id="36" xr3:uid="{2C988C75-C678-4AE9-A60B-FC507D5AF270}" name="FEDERAL - 85.44%" dataDxfId="303" dataCellStyle="Currency">
      <calculatedColumnFormula>Table1345[[#This Row],[PROJECT TOTAL]]*0.8544</calculatedColumnFormula>
    </tableColumn>
    <tableColumn id="3" xr3:uid="{0E1E418A-C14E-41FA-81DD-248365C8FD99}" name="LOCAL - 14.56%" dataDxfId="302" dataCellStyle="Currency">
      <calculatedColumnFormula>Table1345[[#This Row],[PROJECT TOTAL]]*0.1456</calculatedColumnFormula>
    </tableColumn>
    <tableColumn id="5" xr3:uid="{B0E87338-A146-4566-A1DD-1D838C203430}" name="FUNDED TO DATE" dataDxfId="301"/>
    <tableColumn id="6" xr3:uid="{02A3199A-4325-439D-B898-D898697EC0A5}" name="Needed Investment" dataDxfId="300" dataCellStyle="Currency">
      <calculatedColumnFormula>Table1345[[#This Row],[PROJECT TOTAL]]-Table1345[[#This Row],[FUNDED TO DATE]]</calculatedColumnFormula>
    </tableColumn>
    <tableColumn id="7" xr3:uid="{80938D89-8E88-4E86-BD21-F552A919A1E0}" name="STATUS" dataDxfId="299"/>
    <tableColumn id="37" xr3:uid="{30FC55C4-7A07-4632-8BD6-E4ABBBA6CAC2}" name="COMMENTS" dataDxfId="298"/>
    <tableColumn id="43" xr3:uid="{E78C0D7C-05B6-4C86-9712-C5BEE94276C3}" name="RTP/NMTP Goal" dataDxfId="297"/>
    <tableColumn id="40" xr3:uid="{5F787813-200E-4221-9756-484A1A969282}" name="PFF" dataDxfId="296"/>
    <tableColumn id="42" xr3:uid="{ACF799B9-C00D-4762-AB8C-7F32CB2536F1}" name="Consultation" dataDxfId="295"/>
    <tableColumn id="41" xr3:uid="{136DC77C-7D0D-41DA-8354-3BD9E7EC2282}" name="PPF" dataDxfId="294"/>
    <tableColumn id="8" xr3:uid="{1915A867-AFE7-46A8-9AB5-5A99909D4AAE}" name="BOP Latitude" dataDxfId="293"/>
    <tableColumn id="10" xr3:uid="{3A81BC76-B789-441B-A76F-7F20D8DCA616}" name="BOP Longitude" dataDxfId="292"/>
    <tableColumn id="39" xr3:uid="{D48177EB-BD63-4B07-B7DF-F90F86D8FE5F}" name="EOP Latitude" dataDxfId="291"/>
    <tableColumn id="38" xr3:uid="{353B7333-5986-483D-A41F-0225A780D1E7}" name="EOP Longitude" dataDxfId="290"/>
    <tableColumn id="12" xr3:uid="{F9604211-404F-4024-B3D8-82BEE1131AFC}" name="Public Investment (BEFORE)" dataDxfId="289">
      <calculatedColumnFormula>Table1345[[#This Row],[FUNDED TO DATE]]</calculatedColumnFormula>
    </tableColumn>
    <tableColumn id="13" xr3:uid="{57D74058-E09F-4B51-A28B-C1B8B715E21A}" name="Private Investment" dataDxfId="288"/>
    <tableColumn id="15" xr3:uid="{A1FE583E-36A6-405B-A639-2E446836A748}" name="Starting Point" dataDxfId="287"/>
    <tableColumn id="16" xr3:uid="{15D25EE5-499E-4ED3-AC90-2F3EC56CF504}" name="Miles" dataDxfId="286"/>
    <tableColumn id="17" xr3:uid="{73882B25-23F9-4D0B-86EC-4D0512D90A9C}" name="Bridges" dataDxfId="285"/>
    <tableColumn id="18" xr3:uid="{48F88213-295A-4AD0-827E-44D88502D148}" name="Businesses" dataDxfId="284"/>
    <tableColumn id="19" xr3:uid="{AB6F4FC8-5779-4417-9398-5CD3DC247119}" name="Jobs Created/Saved" dataDxfId="283"/>
    <tableColumn id="20" xr3:uid="{B29B4577-D5E6-4BA8-89B9-7BEA8E247E7C}" name="Lives Improved" dataDxfId="282">
      <calculatedColumnFormula>50</calculatedColumnFormula>
    </tableColumn>
    <tableColumn id="14" xr3:uid="{52A7009B-8B49-4012-98C3-C9331E8E05BC}" name="Public Investment (AFTER)" dataDxfId="281">
      <calculatedColumnFormula>Table1345[[#This Row],[FUNDED TO DATE]]</calculatedColumnFormula>
    </tableColumn>
    <tableColumn id="21" xr3:uid="{FE1D0136-E65B-4F3F-9C53-C684B0631CD0}" name="Private Investment3" dataDxfId="280"/>
    <tableColumn id="23" xr3:uid="{AC0B38B7-4439-4D59-903C-64BA4995F98C}" name="Miles5" dataDxfId="279">
      <calculatedColumnFormula>Table1345[[#This Row],[LENTH (Miles)]]</calculatedColumnFormula>
    </tableColumn>
    <tableColumn id="24" xr3:uid="{1B614280-AA30-436F-9802-449CF500AFF3}" name="Bridges6" dataDxfId="278"/>
    <tableColumn id="25" xr3:uid="{1A727B1C-B9DA-4CDC-A82D-CFC26ACD997A}" name="Businesses7" dataDxfId="277"/>
    <tableColumn id="26" xr3:uid="{EE1B9719-3115-4A7D-A363-C52C3B1282A2}" name="Jobs Created/Saved8" dataDxfId="276"/>
    <tableColumn id="27" xr3:uid="{B7B95407-7DBF-4B35-804F-F28B7D615D46}" name="Lives Improved9" dataDxfId="27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DE683FE-4AF6-4EC9-9DB8-7B1EE8891D37}" name="Table13456" displayName="Table13456" ref="A2:AS7" totalsRowShown="0" headerRowDxfId="274" dataDxfId="273" tableBorderDxfId="272">
  <autoFilter ref="A2:AS7" xr:uid="{2345A6AA-7474-4795-BB46-CCE7CB85D98D}"/>
  <sortState xmlns:xlrd2="http://schemas.microsoft.com/office/spreadsheetml/2017/richdata2" ref="A3:AS4">
    <sortCondition ref="E2:E4"/>
  </sortState>
  <tableColumns count="45">
    <tableColumn id="1" xr3:uid="{FD3F780F-A108-4A73-A829-EA4204189F6E}" name="NMDFA ID#" dataDxfId="271"/>
    <tableColumn id="2" xr3:uid="{A997122C-958D-4336-B241-8C05C590DA56}" name="Control #" dataDxfId="270"/>
    <tableColumn id="22" xr3:uid="{5E730E08-D998-4C86-816D-FCD5F29D2373}" name="RANKING" dataDxfId="269"/>
    <tableColumn id="28" xr3:uid="{5A5DB933-57F9-4B33-9311-7AAEA986F05D}" name="TITLE" dataDxfId="268"/>
    <tableColumn id="4" xr3:uid="{64D10383-C6DA-4B9D-9BCB-853390761D1E}" name="LEAD ENTITY" dataDxfId="267"/>
    <tableColumn id="44" xr3:uid="{3D718BDE-6E17-4356-BD3D-2DFAACBED075}" name="Route Number" dataDxfId="266"/>
    <tableColumn id="45" xr3:uid="{09DFC598-96E6-4103-AAF2-02E096716291}" name="FC" dataDxfId="265"/>
    <tableColumn id="30" xr3:uid="{8D45AA0A-0599-4F1C-860F-488C25E5176F}" name="COUNTY" dataDxfId="264"/>
    <tableColumn id="29" xr3:uid="{AB4C8A1A-1945-4A91-840F-EB4EDAB88414}" name="DISTRICT" dataDxfId="263"/>
    <tableColumn id="34" xr3:uid="{AD4ADD3B-71F6-48A6-AFF4-E8998F150D08}" name="BOP LIMIT" dataDxfId="262"/>
    <tableColumn id="31" xr3:uid="{E3004BE5-BD01-4FD7-B7F5-CE5F5980148D}" name="EOP LIMIT" dataDxfId="261"/>
    <tableColumn id="11" xr3:uid="{FB854280-02A5-41E4-BFF0-6925E9F5C230}" name="PROJECT TYPE" dataDxfId="260"/>
    <tableColumn id="33" xr3:uid="{66312D40-9E10-4C35-A7AF-1C1A92DEEE43}" name="DESCRIPTION" dataDxfId="259"/>
    <tableColumn id="32" xr3:uid="{7CFB9F66-58A3-4157-AD21-AB2101058ED7}" name="LENTH (Miles)" dataDxfId="258"/>
    <tableColumn id="9" xr3:uid="{6B27D0AE-ADCF-41CE-ADEE-AC2E601DD9B6}" name="Starting Investment" dataDxfId="257"/>
    <tableColumn id="35" xr3:uid="{238D9C3B-0AF6-41F7-AA66-5BA9A9AC2804}" name="PROJECT TOTAL" dataDxfId="256" dataCellStyle="Currency"/>
    <tableColumn id="36" xr3:uid="{D7524FF9-4385-40C0-A11E-D7D51FA1C994}" name="FEDERAL - 85.44%" dataDxfId="255" dataCellStyle="Currency">
      <calculatedColumnFormula>Table13456[[#This Row],[PROJECT TOTAL]]*0.8544</calculatedColumnFormula>
    </tableColumn>
    <tableColumn id="3" xr3:uid="{3C10BEB6-ABCE-4662-BBA3-0715898D8866}" name="LOCAL - 14.56%" dataDxfId="254" dataCellStyle="Currency">
      <calculatedColumnFormula>Table13456[[#This Row],[PROJECT TOTAL]]*0.1456</calculatedColumnFormula>
    </tableColumn>
    <tableColumn id="5" xr3:uid="{68C61DE8-4215-4949-83FC-8DF3A0C0D2A1}" name="FUNDED TO DATE" dataDxfId="253"/>
    <tableColumn id="6" xr3:uid="{9BBD75F1-528A-46D5-959E-A0BE17BD4AD6}" name="Needed Investment" dataDxfId="252" dataCellStyle="Currency">
      <calculatedColumnFormula>Table13456[[#This Row],[PROJECT TOTAL]]-Table13456[[#This Row],[FUNDED TO DATE]]</calculatedColumnFormula>
    </tableColumn>
    <tableColumn id="7" xr3:uid="{01979AB8-8FBD-4E21-A092-05C219212D16}" name="STATUS" dataDxfId="251"/>
    <tableColumn id="37" xr3:uid="{FB8FF95D-C837-4C7D-981A-F2F4A393EDF6}" name="COMMENTS" dataDxfId="250"/>
    <tableColumn id="43" xr3:uid="{58040185-3A3D-4918-BDC4-83F0BA96E422}" name="RTP/NMTP Goal" dataDxfId="249"/>
    <tableColumn id="40" xr3:uid="{5B9EE6CC-22A9-4AF2-AAEB-15B655511ACA}" name="PFF" dataDxfId="248"/>
    <tableColumn id="42" xr3:uid="{06FA5C80-3926-4DE0-A703-3BE8ADCA6398}" name="Consultation" dataDxfId="247"/>
    <tableColumn id="41" xr3:uid="{99B5A120-F0DF-4935-BB6B-C2F2A3ABF033}" name="PPF" dataDxfId="246"/>
    <tableColumn id="8" xr3:uid="{9CEF6B26-F7CB-4ECA-9672-6FC2B512D667}" name="BOP Latitude" dataDxfId="245"/>
    <tableColumn id="10" xr3:uid="{95EE0B23-8EFE-46E2-9069-C8595FD0D454}" name="BOP Longitude" dataDxfId="244"/>
    <tableColumn id="39" xr3:uid="{A9C7065A-84F1-4CBE-99B6-AD0B93BAD642}" name="EOP Latitude" dataDxfId="243"/>
    <tableColumn id="38" xr3:uid="{D817788F-CC40-460F-B0C4-2A7008E26C07}" name="EOP Longitude" dataDxfId="242"/>
    <tableColumn id="12" xr3:uid="{FBA5767B-A44A-4D05-A6C2-197C709A6145}" name="Public Investment (BEFORE)" dataDxfId="241">
      <calculatedColumnFormula>Table13456[[#This Row],[FUNDED TO DATE]]</calculatedColumnFormula>
    </tableColumn>
    <tableColumn id="13" xr3:uid="{210ECB0D-4052-4FCD-B7F2-F01825704A7D}" name="Private Investment" dataDxfId="240"/>
    <tableColumn id="15" xr3:uid="{04B71D8C-27CC-4A39-AA92-0B6EA640A2ED}" name="Starting Point" dataDxfId="239"/>
    <tableColumn id="16" xr3:uid="{3703C22D-302E-4A46-BA5A-B95D70E12EA8}" name="Miles" dataDxfId="238"/>
    <tableColumn id="17" xr3:uid="{1369AFA5-948D-4924-9A27-8B14C63740E8}" name="Bridges" dataDxfId="237"/>
    <tableColumn id="18" xr3:uid="{17A59C25-3538-4600-8CD3-613E4219D3DC}" name="Businesses" dataDxfId="236"/>
    <tableColumn id="19" xr3:uid="{15E65FF5-312F-444F-97DB-B296E0C90338}" name="Jobs Created/Saved" dataDxfId="235"/>
    <tableColumn id="20" xr3:uid="{7EAC5BC8-BBEB-42BD-86B5-60E9632D2B17}" name="Lives Improved" dataDxfId="234">
      <calculatedColumnFormula>50</calculatedColumnFormula>
    </tableColumn>
    <tableColumn id="14" xr3:uid="{908C3DD1-C7B3-483C-9A3B-B7A18D05B3A9}" name="Public Investment (AFTER)" dataDxfId="233">
      <calculatedColumnFormula>Table13456[[#This Row],[FUNDED TO DATE]]</calculatedColumnFormula>
    </tableColumn>
    <tableColumn id="21" xr3:uid="{1E233A75-538B-40F6-9BD4-33BE06023026}" name="Private Investment3" dataDxfId="232"/>
    <tableColumn id="23" xr3:uid="{C73D55B6-C17B-44D2-9B3A-45A4253557B6}" name="Miles5" dataDxfId="231">
      <calculatedColumnFormula>Table13456[[#This Row],[LENTH (Miles)]]</calculatedColumnFormula>
    </tableColumn>
    <tableColumn id="24" xr3:uid="{91174E01-5B1F-4324-BEAA-54A3E728095C}" name="Bridges6" dataDxfId="230"/>
    <tableColumn id="25" xr3:uid="{06CB9BF3-7A1D-49E4-84ED-0FD22A17AF06}" name="Businesses7" dataDxfId="229"/>
    <tableColumn id="26" xr3:uid="{7E01F9ED-40FA-4FA5-BE8C-2E4891D4A357}" name="Jobs Created/Saved8" dataDxfId="228"/>
    <tableColumn id="27" xr3:uid="{3D0895AB-F5D5-444E-97EC-38F9B5C2576F}" name="Lives Improved9" dataDxfId="22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255A5BE-3631-4BD3-B566-CF5CCF9410C1}" name="Table1345678" displayName="Table1345678" ref="A1:AS2" totalsRowShown="0" headerRowDxfId="226" dataDxfId="225" tableBorderDxfId="224">
  <autoFilter ref="A1:AS2" xr:uid="{2345A6AA-7474-4795-BB46-CCE7CB85D98D}"/>
  <sortState xmlns:xlrd2="http://schemas.microsoft.com/office/spreadsheetml/2017/richdata2" ref="A2:AS2">
    <sortCondition ref="E1:E2"/>
  </sortState>
  <tableColumns count="45">
    <tableColumn id="1" xr3:uid="{51BA6C5E-9F20-4A5D-B910-10B9F59CE028}" name="NMDFA ID#" dataDxfId="223"/>
    <tableColumn id="2" xr3:uid="{AEAECB8E-0402-4E3B-A791-64FF3785D291}" name="Control #" dataDxfId="222"/>
    <tableColumn id="22" xr3:uid="{D9388128-BC4E-49AD-ADA2-72B496472CD8}" name="RANKING" dataDxfId="221"/>
    <tableColumn id="28" xr3:uid="{C9EA083B-21F3-4B46-ADE0-9E4BE383EC5D}" name="TITLE" dataDxfId="220"/>
    <tableColumn id="4" xr3:uid="{A143A6D0-5CC0-4693-B762-6747291BC10A}" name="LEAD ENTITY" dataDxfId="219"/>
    <tableColumn id="44" xr3:uid="{F3818567-0252-4069-8D97-59520B7D6AAB}" name="Route Number"/>
    <tableColumn id="45" xr3:uid="{CED443FB-8B83-4997-B27D-028B8E5DB09C}" name="FC"/>
    <tableColumn id="30" xr3:uid="{672624AD-E5D9-477F-A087-7E6B2A707A16}" name="COUNTY" dataDxfId="218"/>
    <tableColumn id="29" xr3:uid="{D3BC895D-75AE-49FF-B72E-551761B20D8C}" name="DISTRICT" dataDxfId="217"/>
    <tableColumn id="34" xr3:uid="{3408AF66-EE19-402A-9336-B0C166CACC60}" name="BOP LIMIT" dataDxfId="216"/>
    <tableColumn id="31" xr3:uid="{64947B95-860E-4F32-8C9A-7E10AC753360}" name="EOP LIMIT" dataDxfId="215"/>
    <tableColumn id="11" xr3:uid="{F8B89257-14C1-45BF-BB16-07604DD42732}" name="PROJECT TYPE"/>
    <tableColumn id="33" xr3:uid="{A50D24B8-5DFB-402C-A7A7-DFD81D5575B7}" name="DESCRIPTION"/>
    <tableColumn id="32" xr3:uid="{252DA09C-1090-4E98-AE0D-CC6A7FF935DB}" name="LENTH (Miles)" dataDxfId="214"/>
    <tableColumn id="9" xr3:uid="{714AB466-819D-4AC3-B06D-BD84220747AC}" name="Starting Investment" dataDxfId="213"/>
    <tableColumn id="35" xr3:uid="{3C6C25C6-7FBE-4BE7-92B3-B96AAF8B96BF}" name="PROJECT TOTAL" dataDxfId="212" dataCellStyle="Currency"/>
    <tableColumn id="36" xr3:uid="{BEB76019-8C30-469B-9FC6-402A26C7B4D3}" name="FEDERAL - 85.44%" dataDxfId="211" dataCellStyle="Currency">
      <calculatedColumnFormula>Table1345678[[#This Row],[PROJECT TOTAL]]*0.8544</calculatedColumnFormula>
    </tableColumn>
    <tableColumn id="3" xr3:uid="{44875CD4-2093-42D5-8DBA-299C03D4CF93}" name="LOCAL - 14.56%" dataDxfId="210" dataCellStyle="Currency">
      <calculatedColumnFormula>Table1345678[[#This Row],[PROJECT TOTAL]]*0.1456</calculatedColumnFormula>
    </tableColumn>
    <tableColumn id="5" xr3:uid="{66ABAF08-5B76-43EC-A7C5-64DE2CCD6694}" name="FUNDED TO DATE" dataDxfId="209"/>
    <tableColumn id="6" xr3:uid="{322F0ABF-5D50-4703-B9F4-B32FA71BAA2F}" name="Needed Investment" dataDxfId="208" dataCellStyle="Currency">
      <calculatedColumnFormula>Table1345678[[#This Row],[PROJECT TOTAL]]-Table1345678[[#This Row],[FUNDED TO DATE]]</calculatedColumnFormula>
    </tableColumn>
    <tableColumn id="7" xr3:uid="{CA6AD698-CA13-4ED8-B46A-FA46203105D3}" name="STATUS" dataDxfId="207"/>
    <tableColumn id="37" xr3:uid="{37F62528-4511-469C-A9D6-A593A0D38494}" name="COMMENTS" dataDxfId="206"/>
    <tableColumn id="43" xr3:uid="{613B3B72-195C-4A15-B51A-D8BA06056973}" name="RTP/NMTP Goal" dataDxfId="205"/>
    <tableColumn id="40" xr3:uid="{834EE406-92BE-4062-8147-7699ABCD725D}" name="PFF" dataDxfId="204"/>
    <tableColumn id="42" xr3:uid="{4220E801-E033-4A2B-9685-763E4E475C93}" name="Consultation" dataDxfId="203"/>
    <tableColumn id="41" xr3:uid="{D3D2BF7E-32E4-41BC-AC7A-2E93604D4A1E}" name="PPF" dataDxfId="202"/>
    <tableColumn id="8" xr3:uid="{0EC8CBC5-1E6F-44C2-8E12-60C79B7AD1A1}" name="BOP Latitude" dataDxfId="201"/>
    <tableColumn id="10" xr3:uid="{EA10B658-7777-4878-9639-D6FF76B04E06}" name="BOP Longitude" dataDxfId="200"/>
    <tableColumn id="39" xr3:uid="{B8968AA0-0D47-458A-B2CE-63AC928E741F}" name="EOP Latitude" dataDxfId="199"/>
    <tableColumn id="38" xr3:uid="{37EA7ECC-D2C7-43BC-876E-F3A4E06BECE3}" name="EOP Longitude" dataDxfId="198"/>
    <tableColumn id="12" xr3:uid="{EDF109B8-71AC-471B-B5E0-A0BE621DA838}" name="Public Investment (BEFORE)" dataDxfId="197">
      <calculatedColumnFormula>Table1345678[[#This Row],[FUNDED TO DATE]]</calculatedColumnFormula>
    </tableColumn>
    <tableColumn id="13" xr3:uid="{3E8B2A9A-1CA0-40CD-BA8E-2CD87953A785}" name="Private Investment" dataDxfId="196"/>
    <tableColumn id="15" xr3:uid="{4CBF2068-FD75-4556-B5A7-0CE903181463}" name="Starting Point" dataDxfId="195"/>
    <tableColumn id="16" xr3:uid="{8EA7C286-01AB-4015-832E-FEB3411C2EAA}" name="Miles" dataDxfId="194"/>
    <tableColumn id="17" xr3:uid="{62AF1323-05C5-4935-88BF-E2009480199D}" name="Bridges" dataDxfId="193"/>
    <tableColumn id="18" xr3:uid="{8EA2DFB0-C77D-42B7-A463-0C4DC3CA2EB7}" name="Businesses" dataDxfId="192"/>
    <tableColumn id="19" xr3:uid="{7216D37C-4535-44EA-B63E-BB43A7BC885F}" name="Jobs Created/Saved" dataDxfId="191"/>
    <tableColumn id="20" xr3:uid="{192F9E54-64F8-41BF-B4DF-04D33ADBD556}" name="Lives Improved" dataDxfId="190">
      <calculatedColumnFormula>50</calculatedColumnFormula>
    </tableColumn>
    <tableColumn id="14" xr3:uid="{494BB74A-5094-4241-AE3B-8F5119355560}" name="Public Investment (AFTER)" dataDxfId="189">
      <calculatedColumnFormula>Table1345678[[#This Row],[FUNDED TO DATE]]</calculatedColumnFormula>
    </tableColumn>
    <tableColumn id="21" xr3:uid="{C368322A-F503-4F09-AF66-193FED7B2066}" name="Private Investment3" dataDxfId="188"/>
    <tableColumn id="23" xr3:uid="{F6C1D3CC-6E2B-4335-A596-BA75FDF8986B}" name="Miles5" dataDxfId="187">
      <calculatedColumnFormula>Table1345678[[#This Row],[LENTH (Miles)]]</calculatedColumnFormula>
    </tableColumn>
    <tableColumn id="24" xr3:uid="{09941898-2B4A-4FC1-95BA-EED8FD9CA22A}" name="Bridges6" dataDxfId="186"/>
    <tableColumn id="25" xr3:uid="{829E2DFC-AA90-4238-8834-7B41E6B710A5}" name="Businesses7" dataDxfId="185"/>
    <tableColumn id="26" xr3:uid="{C5E782C7-5F3F-4D7F-8F9E-A03967065DB9}" name="Jobs Created/Saved8" dataDxfId="184"/>
    <tableColumn id="27" xr3:uid="{FB6CA884-7307-430F-B958-BA99DC8CAA6D}" name="Lives Improved9" dataDxfId="18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28EAFF9-917B-45B9-A9C5-2F5F1AC2ED9F}" name="Table134567" displayName="Table134567" ref="A2:AS4" totalsRowShown="0" headerRowDxfId="182" dataDxfId="181" tableBorderDxfId="180">
  <autoFilter ref="A2:AS4" xr:uid="{2345A6AA-7474-4795-BB46-CCE7CB85D98D}"/>
  <sortState xmlns:xlrd2="http://schemas.microsoft.com/office/spreadsheetml/2017/richdata2" ref="A3:AS3">
    <sortCondition ref="E2:E3"/>
  </sortState>
  <tableColumns count="45">
    <tableColumn id="1" xr3:uid="{95C6EEEC-061E-4E92-A721-F75021B2230B}" name="NMDFA ID#" dataDxfId="179"/>
    <tableColumn id="2" xr3:uid="{7FC4C98E-2BEC-4743-99E4-EB901E41A2B3}" name="Control #" dataDxfId="178"/>
    <tableColumn id="22" xr3:uid="{000A576D-2079-4F61-A269-C3427C14E73C}" name="RANKING" dataDxfId="177"/>
    <tableColumn id="28" xr3:uid="{ACE2153A-38B4-4F2E-B072-48536808C940}" name="TITLE" dataDxfId="176"/>
    <tableColumn id="4" xr3:uid="{99EFF536-7D5C-4B85-81CA-8704D32CD47A}" name="LEAD ENTITY" dataDxfId="175"/>
    <tableColumn id="44" xr3:uid="{46513CA1-EEA9-4495-9FD9-9DB8EE060E18}" name="Route Number"/>
    <tableColumn id="45" xr3:uid="{6C38DDDD-3688-4BFC-A3C4-4F629A82ABB3}" name="FC"/>
    <tableColumn id="30" xr3:uid="{2C8B3680-1495-461C-8AD1-C53D3C32CD9B}" name="COUNTY" dataDxfId="174"/>
    <tableColumn id="29" xr3:uid="{DD6BAB2D-5735-405E-BED8-0C905694699B}" name="DISTRICT" dataDxfId="173"/>
    <tableColumn id="34" xr3:uid="{07873DCE-F84B-4968-AC6B-9BB505F49C70}" name="BOP LIMIT" dataDxfId="172"/>
    <tableColumn id="31" xr3:uid="{87759E0B-ED38-4478-A614-205F41454CA6}" name="EOP LIMIT" dataDxfId="171"/>
    <tableColumn id="11" xr3:uid="{9123E58D-473A-4204-B482-8F735DB4E187}" name="PROJECT TYPE" dataDxfId="170"/>
    <tableColumn id="33" xr3:uid="{E91A016C-9B18-42E6-B049-6972EF2D580A}" name="DESCRIPTION" dataDxfId="169"/>
    <tableColumn id="32" xr3:uid="{DAF99341-2C86-4440-8CDA-01268B1A91A5}" name="LENTH (Miles)" dataDxfId="168"/>
    <tableColumn id="9" xr3:uid="{3477FA29-36DF-4227-AC7F-F8D7AFA65E3F}" name="Starting Investment" dataDxfId="167"/>
    <tableColumn id="35" xr3:uid="{1F3016F0-C397-4175-9893-0A3B366DDB6D}" name="PROJECT TOTAL" dataDxfId="166" dataCellStyle="Currency"/>
    <tableColumn id="36" xr3:uid="{509C1244-7EAD-4D5B-9ED9-4B8E65A8BC9B}" name="FEDERAL - 85.44%" dataDxfId="165" dataCellStyle="Currency">
      <calculatedColumnFormula>Table134567[[#This Row],[PROJECT TOTAL]]*0.8544</calculatedColumnFormula>
    </tableColumn>
    <tableColumn id="3" xr3:uid="{8F302941-BE3B-470A-8D88-DA06C1CB6A92}" name="LOCAL - 14.56%" dataDxfId="164" dataCellStyle="Currency">
      <calculatedColumnFormula>Table134567[[#This Row],[PROJECT TOTAL]]*0.1456</calculatedColumnFormula>
    </tableColumn>
    <tableColumn id="5" xr3:uid="{5498285A-C423-4106-9545-A9D6B373F24A}" name="FUNDED TO DATE" dataDxfId="163"/>
    <tableColumn id="6" xr3:uid="{2F05BB66-11F7-4CAD-9D66-A0F41B3AA4C0}" name="Needed Investment" dataDxfId="162" dataCellStyle="Currency">
      <calculatedColumnFormula>Table134567[[#This Row],[PROJECT TOTAL]]-Table134567[[#This Row],[FUNDED TO DATE]]</calculatedColumnFormula>
    </tableColumn>
    <tableColumn id="7" xr3:uid="{CD3A735A-9C9D-4E83-B90F-425694543CAD}" name="STATUS" dataDxfId="161"/>
    <tableColumn id="37" xr3:uid="{7854BAA4-068D-4F39-AE70-BA3004A68B0C}" name="COMMENTS" dataDxfId="160"/>
    <tableColumn id="43" xr3:uid="{8CAB77E0-674B-418C-8DCE-3446FD28422B}" name="RTP/NMTP Goal" dataDxfId="159"/>
    <tableColumn id="40" xr3:uid="{EF0D09CE-275D-4728-97FE-081EAF5C12D5}" name="PFF" dataDxfId="158"/>
    <tableColumn id="42" xr3:uid="{BB964E30-A926-4FC2-93AA-02A06B661FAD}" name="Consultation" dataDxfId="157"/>
    <tableColumn id="41" xr3:uid="{F34B031A-C9B5-4E2B-BE95-136182211B04}" name="PPF" dataDxfId="156"/>
    <tableColumn id="8" xr3:uid="{1935AD51-DF99-4C22-8F41-846DF3B170EB}" name="BOP Latitude" dataDxfId="155"/>
    <tableColumn id="10" xr3:uid="{2951B462-DF91-477C-A115-3AA0386BCDC8}" name="BOP Longitude" dataDxfId="154"/>
    <tableColumn id="39" xr3:uid="{B4B68117-6608-4244-BA2C-C46C87FD356F}" name="EOP Latitude" dataDxfId="153"/>
    <tableColumn id="38" xr3:uid="{53BB75C8-5461-439F-902C-96EFEEA6C5D0}" name="EOP Longitude" dataDxfId="152"/>
    <tableColumn id="12" xr3:uid="{A8BC1D8E-10A9-4881-B438-2B783E6FE51F}" name="Public Investment (BEFORE)" dataDxfId="151">
      <calculatedColumnFormula>Table134567[[#This Row],[FUNDED TO DATE]]</calculatedColumnFormula>
    </tableColumn>
    <tableColumn id="13" xr3:uid="{BD373DF0-DD5C-407F-84F6-D3FBB305AB8D}" name="Private Investment" dataDxfId="150"/>
    <tableColumn id="15" xr3:uid="{8007C2B1-008C-448D-8919-B6811F5116CB}" name="Starting Point" dataDxfId="149"/>
    <tableColumn id="16" xr3:uid="{8BB71E75-66DB-4D34-BF90-CC00DBFD9170}" name="Miles" dataDxfId="148"/>
    <tableColumn id="17" xr3:uid="{59AE4146-6600-4AC5-9D4C-E3535AC5A2DE}" name="Bridges" dataDxfId="147"/>
    <tableColumn id="18" xr3:uid="{ABC9E637-6F2E-46D9-843A-3BE7D2DAD997}" name="Businesses" dataDxfId="146"/>
    <tableColumn id="19" xr3:uid="{195ADCC0-DB0C-4FB6-84C9-972E199A76AE}" name="Jobs Created/Saved" dataDxfId="145"/>
    <tableColumn id="20" xr3:uid="{53E6284B-BF8B-49A5-84B6-8D45E5A98097}" name="Lives Improved" dataDxfId="144">
      <calculatedColumnFormula>50</calculatedColumnFormula>
    </tableColumn>
    <tableColumn id="14" xr3:uid="{725F68EB-E5FF-48F0-A28A-ED49A44AD1C1}" name="Public Investment (AFTER)" dataDxfId="143">
      <calculatedColumnFormula>Table134567[[#This Row],[FUNDED TO DATE]]</calculatedColumnFormula>
    </tableColumn>
    <tableColumn id="21" xr3:uid="{3DD8C55E-743E-4C5D-AF72-72796088F1A7}" name="Private Investment3" dataDxfId="142"/>
    <tableColumn id="23" xr3:uid="{B75E81D1-2055-4762-8943-520D1FC2BDF6}" name="Miles5" dataDxfId="141">
      <calculatedColumnFormula>Table134567[[#This Row],[LENTH (Miles)]]</calculatedColumnFormula>
    </tableColumn>
    <tableColumn id="24" xr3:uid="{0A44EBD4-A134-4666-82EE-D6830095A0E0}" name="Bridges6" dataDxfId="140"/>
    <tableColumn id="25" xr3:uid="{21CA6B91-A8F8-4DBC-A943-C26D7B921F9E}" name="Businesses7" dataDxfId="139"/>
    <tableColumn id="26" xr3:uid="{FDB6D446-5CE4-4561-AB53-3B17F5AC30EF}" name="Jobs Created/Saved8" dataDxfId="138"/>
    <tableColumn id="27" xr3:uid="{E1A0DB83-24AB-4321-B67D-68CFCA593009}" name="Lives Improved9" dataDxfId="137"/>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53862BB-0C84-40D3-AA22-8B2D616E64F0}" name="Table1345679" displayName="Table1345679" ref="A2:AL3" totalsRowShown="0" headerRowDxfId="136" dataDxfId="135" tableBorderDxfId="134">
  <autoFilter ref="A2:AL3" xr:uid="{2345A6AA-7474-4795-BB46-CCE7CB85D98D}"/>
  <sortState xmlns:xlrd2="http://schemas.microsoft.com/office/spreadsheetml/2017/richdata2" ref="A3:AL3">
    <sortCondition ref="E2:E3"/>
  </sortState>
  <tableColumns count="38">
    <tableColumn id="1" xr3:uid="{353B60AD-900D-4AD0-9834-C73B174FD78B}" name="NMDFA ID#" dataDxfId="133"/>
    <tableColumn id="2" xr3:uid="{B06D8EFE-9ED7-47F8-AAF9-7F01FE70F939}" name="Control #" dataDxfId="132"/>
    <tableColumn id="22" xr3:uid="{2FFBBAD6-869B-4BCF-B00E-40BBBBC76E35}" name="RANKING" dataDxfId="131"/>
    <tableColumn id="28" xr3:uid="{D9C7CD98-5F94-4122-9ED8-0A27B96B2F4A}" name="TITLE" dataDxfId="130"/>
    <tableColumn id="4" xr3:uid="{EDB3AF65-811C-4E2A-AAB1-C4F494B9520A}" name="LEAD ENTITY" dataDxfId="129"/>
    <tableColumn id="44" xr3:uid="{B1D95055-0EEA-4C90-AF2C-47FD24FD45A5}" name="Route Number" dataDxfId="128"/>
    <tableColumn id="45" xr3:uid="{7067A200-34A9-4E91-8742-5451E7DE4796}" name="FC" dataDxfId="127"/>
    <tableColumn id="30" xr3:uid="{6F12750E-8AAD-44BB-B46F-EF4074108098}" name="COUNTY" dataDxfId="126"/>
    <tableColumn id="29" xr3:uid="{77B58623-77FE-4CD7-8FDF-3C4C996577A8}" name="DISTRICT" dataDxfId="125"/>
    <tableColumn id="34" xr3:uid="{7ABA4374-2CBD-406C-9BB0-8051D8BBDC22}" name="BOP LIMIT" dataDxfId="124"/>
    <tableColumn id="31" xr3:uid="{97733CB2-D8EE-466B-A035-B33E8FE711E7}" name="EOP LIMIT" dataDxfId="123"/>
    <tableColumn id="11" xr3:uid="{502099B6-7B66-4E0B-B2F7-B84114400451}" name="PROJECT TYPE" dataDxfId="122"/>
    <tableColumn id="33" xr3:uid="{01F3CA6D-185D-4725-9FB5-B97EB66E5A14}" name="DESCRIPTION" dataDxfId="121"/>
    <tableColumn id="32" xr3:uid="{BA68A964-476A-430D-838A-01001E2521EE}" name="LENTH (Miles)" dataDxfId="120"/>
    <tableColumn id="9" xr3:uid="{9D041847-5662-44AB-9C41-AD7E9C288611}" name="Starting Investment" dataDxfId="119"/>
    <tableColumn id="35" xr3:uid="{F82B8E27-70C8-49AA-B320-CBF59340B4C4}" name="PROJECT TOTAL" dataDxfId="118" dataCellStyle="Currency"/>
    <tableColumn id="36" xr3:uid="{7AA0E073-DA39-4BD7-9877-12AE377D9181}" name="FEDERAL - 85.44%" dataDxfId="117" dataCellStyle="Currency">
      <calculatedColumnFormula>Table1345679[[#This Row],[PROJECT TOTAL]]*0.8544</calculatedColumnFormula>
    </tableColumn>
    <tableColumn id="3" xr3:uid="{06FEB414-1217-459E-912D-D62D16FA9EBA}" name="LOCAL - 14.56%" dataDxfId="116" dataCellStyle="Currency">
      <calculatedColumnFormula>Table1345679[[#This Row],[PROJECT TOTAL]]*0.1456</calculatedColumnFormula>
    </tableColumn>
    <tableColumn id="5" xr3:uid="{DA004FDA-4D16-4108-BD68-0D6440A4C376}" name="FUNDED TO DATE" dataDxfId="115"/>
    <tableColumn id="6" xr3:uid="{8A95D248-FF1B-4145-9257-CB61B64B997A}" name="Needed Investment" dataDxfId="114" dataCellStyle="Currency">
      <calculatedColumnFormula>Table1345679[[#This Row],[PROJECT TOTAL]]-Table1345679[[#This Row],[FUNDED TO DATE]]</calculatedColumnFormula>
    </tableColumn>
    <tableColumn id="7" xr3:uid="{528EEE68-D553-4A64-8306-46125FEBA058}" name="STATUS" dataDxfId="113"/>
    <tableColumn id="37" xr3:uid="{52FD9079-6555-46E4-84F1-5AC38D78B820}" name="COMMENTS" dataDxfId="112"/>
    <tableColumn id="43" xr3:uid="{F5250D42-2FAB-4DF5-8B01-B0DB4B4847F5}" name="RTP/NMTP Goal" dataDxfId="111"/>
    <tableColumn id="40" xr3:uid="{52460FE4-6223-437F-8903-C7915D3F4F1C}" name="PFF" dataDxfId="110"/>
    <tableColumn id="42" xr3:uid="{3B60D124-793B-4FF1-B863-A574FA578D15}" name="Consultation" dataDxfId="109"/>
    <tableColumn id="41" xr3:uid="{EE534035-6914-4E4B-B44D-9F84E0F9AD55}" name="PPF" dataDxfId="108"/>
    <tableColumn id="8" xr3:uid="{E3C46FED-F50B-4A9A-9EE9-9C5438B056F2}" name="BOP Latitude" dataDxfId="107"/>
    <tableColumn id="10" xr3:uid="{F851B8EA-26F0-495E-9792-E80D7E8C6935}" name="BOP Longitude" dataDxfId="106"/>
    <tableColumn id="39" xr3:uid="{C8FB2274-EA48-478B-A9C2-8500D0DE9DAE}" name="EOP Latitude" dataDxfId="105"/>
    <tableColumn id="38" xr3:uid="{7A2C5647-3285-4642-AC04-6762AAB1ABD0}" name="EOP Longitude" dataDxfId="104"/>
    <tableColumn id="12" xr3:uid="{A825B3C7-2316-4293-87EE-782C213F9509}" name="Public Investment (BEFORE)" dataDxfId="103">
      <calculatedColumnFormula>Table1345679[[#This Row],[FUNDED TO DATE]]</calculatedColumnFormula>
    </tableColumn>
    <tableColumn id="13" xr3:uid="{57819354-8719-4EDD-8923-66DFA06E7374}" name="Private Investment" dataDxfId="102"/>
    <tableColumn id="15" xr3:uid="{39BCE114-8036-46E8-9B25-8F381D929A17}" name="Starting Point" dataDxfId="101"/>
    <tableColumn id="16" xr3:uid="{7D0427DF-798E-443E-BCA3-5BF93593E22B}" name="Miles" dataDxfId="100"/>
    <tableColumn id="17" xr3:uid="{EB9CC5F5-9F8F-47CD-944F-1C851EF5C65B}" name="Bridges" dataDxfId="99"/>
    <tableColumn id="18" xr3:uid="{A8D36458-8A32-4DA2-B2A9-43E36C8EDD2C}" name="Businesses" dataDxfId="98"/>
    <tableColumn id="19" xr3:uid="{529F6FD2-536C-4946-ABE6-2BA5FFEF100B}" name="Jobs Created/Saved" dataDxfId="97"/>
    <tableColumn id="20" xr3:uid="{6E2C060D-77D2-4CE9-ABBB-C48FB3B9BBD4}" name="Lives Improved" dataDxfId="96">
      <calculatedColumnFormula>50</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26531B9-00BE-4ACF-9D84-A1DE99B3D853}" name="Table134567910" displayName="Table134567910" ref="A2:AS3" totalsRowShown="0" headerRowDxfId="95" dataDxfId="94" tableBorderDxfId="93">
  <autoFilter ref="A2:AS3" xr:uid="{2345A6AA-7474-4795-BB46-CCE7CB85D98D}"/>
  <sortState xmlns:xlrd2="http://schemas.microsoft.com/office/spreadsheetml/2017/richdata2" ref="A3:AS3">
    <sortCondition ref="E2:E3"/>
  </sortState>
  <tableColumns count="45">
    <tableColumn id="1" xr3:uid="{E8522DC6-17DD-4BB1-BA78-D1B4C0C30BB0}" name="NMDFA ID#" dataDxfId="92"/>
    <tableColumn id="2" xr3:uid="{ED95993D-0D98-4E45-BC36-AD75127D9F9C}" name="Control #" dataDxfId="91"/>
    <tableColumn id="22" xr3:uid="{27F8A3B1-C3F8-4CC4-B6FB-78C110977C24}" name="RANKING" dataDxfId="90"/>
    <tableColumn id="28" xr3:uid="{D275156B-2D7A-4994-820E-236F69F43BD0}" name="TITLE" dataDxfId="89"/>
    <tableColumn id="4" xr3:uid="{D8EE4DF4-A9AE-4210-A7B3-FB7B1E9A746B}" name="LEAD ENTITY" dataDxfId="88"/>
    <tableColumn id="44" xr3:uid="{F6DE5CC3-01E1-4A66-B7CE-900125BEA9D8}" name="Route Number" dataDxfId="87"/>
    <tableColumn id="45" xr3:uid="{928B107C-7D65-4CC5-A7F9-A8D0EC25AAF2}" name="FC" dataDxfId="86"/>
    <tableColumn id="30" xr3:uid="{9640EED9-66BC-4CC3-AA02-EA14FDDFAFED}" name="COUNTY" dataDxfId="85"/>
    <tableColumn id="29" xr3:uid="{9DF5C58D-98FD-40CF-99D8-E4F45E9F3CFB}" name="DISTRICT" dataDxfId="84"/>
    <tableColumn id="34" xr3:uid="{791B2E8C-C75C-408A-850B-B55A67B9C58E}" name="BOP LIMIT" dataDxfId="83"/>
    <tableColumn id="31" xr3:uid="{A09D1095-61B0-4F24-BDB6-5D385AFDB255}" name="EOP LIMIT" dataDxfId="82"/>
    <tableColumn id="11" xr3:uid="{7B9488F0-BBE1-4E57-A514-A3928D97B89C}" name="PROJECT TYPE" dataDxfId="81"/>
    <tableColumn id="33" xr3:uid="{0C7771B8-E985-4F6B-843A-3FBBC2E91B33}" name="DESCRIPTION" dataDxfId="80"/>
    <tableColumn id="32" xr3:uid="{D1ACB231-79FD-441F-979A-A8FCDF49DE6D}" name="LENTH (Miles)" dataDxfId="79"/>
    <tableColumn id="9" xr3:uid="{DAD2AD8F-15D0-4064-8D96-217E03E5583A}" name="Starting Investment" dataDxfId="78" dataCellStyle="Currency"/>
    <tableColumn id="35" xr3:uid="{C9DBE873-EF15-43DB-B3F2-B3E6F6FE9A08}" name="PROJECT TOTAL" dataDxfId="77" dataCellStyle="Currency"/>
    <tableColumn id="36" xr3:uid="{EA813737-29FB-4813-9E40-BE151C6D0D03}" name="STATE - 95%" dataDxfId="76" dataCellStyle="Currency">
      <calculatedColumnFormula>Table134567910[[#This Row],[PROJECT TOTAL]]*0.95</calculatedColumnFormula>
    </tableColumn>
    <tableColumn id="3" xr3:uid="{FC4B5397-BC33-4960-B973-3176DB68B681}" name="LOCAL - 5%" dataDxfId="75" dataCellStyle="Currency"/>
    <tableColumn id="5" xr3:uid="{E8ABF71C-356F-4EB6-B003-79DD0A1E4645}" name="FUNDED TO DATE" dataDxfId="74" dataCellStyle="Currency"/>
    <tableColumn id="6" xr3:uid="{D8BEC464-29BC-44D7-AC81-6296FA710C30}" name="Needed Investment" dataDxfId="73" dataCellStyle="Currency">
      <calculatedColumnFormula>Table1[[#This Row],[PROJECT TOTAL]]-Table1[[#This Row],[FUNDED TO DATE]]</calculatedColumnFormula>
    </tableColumn>
    <tableColumn id="7" xr3:uid="{CB3A5209-2EF3-42CD-B52D-C4B42D952679}" name="STATUS" dataDxfId="72"/>
    <tableColumn id="37" xr3:uid="{33475A1A-93E2-4F9E-9D37-A29922C488B0}" name="COMMENTS" dataDxfId="71"/>
    <tableColumn id="43" xr3:uid="{E0A7D9E6-8BE6-40D0-9294-884367A3E49C}" name="RTP/NMTP Goal" dataDxfId="70"/>
    <tableColumn id="40" xr3:uid="{B17D4D0A-4A81-49D9-BEA2-751F180C0B9E}" name="PFF" dataDxfId="69"/>
    <tableColumn id="42" xr3:uid="{30F80140-4E8E-4F57-B90B-6A92ED47F519}" name="Consultation" dataDxfId="68"/>
    <tableColumn id="41" xr3:uid="{9256875D-5590-447F-9CDC-88D0A9BDC6D9}" name="PPF" dataDxfId="67"/>
    <tableColumn id="8" xr3:uid="{5156F7BD-3E57-4FA0-9F8D-58EA85FDDC22}" name="BOP Latitude" dataDxfId="66"/>
    <tableColumn id="10" xr3:uid="{5E71834C-BC15-4D74-8F8E-FC62986DFBFD}" name="BOP Longitude" dataDxfId="65"/>
    <tableColumn id="39" xr3:uid="{F9D034B8-9019-49B7-BAB6-29872E54AD7A}" name="EOP Latitude" dataDxfId="64"/>
    <tableColumn id="38" xr3:uid="{201A06D5-F3CB-4B29-881A-56F57B922164}" name="EOP Longitude" dataDxfId="63"/>
    <tableColumn id="12" xr3:uid="{E4FBF8BF-E0A6-4EEE-9C4F-6955CF7EB945}" name="Public Investment (BEFORE)" dataDxfId="62">
      <calculatedColumnFormula>Table1[[#This Row],[FUNDED TO DATE]]</calculatedColumnFormula>
    </tableColumn>
    <tableColumn id="13" xr3:uid="{2E5C86A1-A1E1-4D83-9926-202D65E74CAF}" name="Private Investment" dataDxfId="61" dataCellStyle="Currency"/>
    <tableColumn id="15" xr3:uid="{A6E53AF0-A450-4F8A-9407-20DE6A9E234A}" name="Starting Point" dataDxfId="60"/>
    <tableColumn id="16" xr3:uid="{A0BBF5A2-5155-450C-9612-189F9570E879}" name="Miles" dataDxfId="59"/>
    <tableColumn id="17" xr3:uid="{EA76FA02-F679-4DDA-BE86-E77B58C55BE1}" name="Bridges" dataDxfId="58"/>
    <tableColumn id="18" xr3:uid="{A298EFA9-DEAC-4873-B38F-6B10EF1907A4}" name="Businesses" dataDxfId="57"/>
    <tableColumn id="19" xr3:uid="{68A190F3-3A3A-46D4-8BCD-C8D61F2A6012}" name="Jobs Created/Saved" dataDxfId="56"/>
    <tableColumn id="20" xr3:uid="{D75DB7E6-8785-4D42-A114-A2DE134A230A}" name="Lives Improved" dataDxfId="55"/>
    <tableColumn id="14" xr3:uid="{9068971D-EC42-46C6-871C-6B11826B84A7}" name="Public Investment (AFTER)" dataDxfId="54"/>
    <tableColumn id="21" xr3:uid="{BD86F26A-B373-4C35-8565-CCD5F6BBB471}" name="Private Investment3" dataDxfId="53" dataCellStyle="Currency"/>
    <tableColumn id="23" xr3:uid="{00C4A7E8-CB0D-4E75-9DDC-09660EAD779B}" name="Miles5" dataDxfId="52"/>
    <tableColumn id="24" xr3:uid="{F6C00234-B4D7-4CBB-B64B-D284B7226CB0}" name="Bridges6" dataDxfId="51"/>
    <tableColumn id="25" xr3:uid="{20EBBC68-CDC0-4CF4-AA9F-414134BFC774}" name="Businesses7" dataDxfId="50"/>
    <tableColumn id="26" xr3:uid="{F1AF99E8-5DDF-4262-986B-8A00955CE081}" name="Jobs Created/Saved8" dataDxfId="49"/>
    <tableColumn id="27" xr3:uid="{A9B7A540-37C1-49B4-A77A-5E28F85E9486}" name="Lives Improved9" dataDxfId="4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14" dT="2020-12-15T19:51:23.84" personId="{DC2F4C32-92E0-45B5-9870-23C84B3D9B66}" id="{E5434011-3142-4DF8-AA99-94FC482CDFA7}">
    <text>Highest class of Arterials; abutting land uses are NOT directly served by them; also have higher speed limits, higher vehicle miles traveled (VMT), and more travel lanes (than Minor Arterials), which results in more mobility; are used for statewide travel, and typically represents the lowest percentage of mileage of the state’s roadway network.</text>
  </threadedComment>
  <threadedComment ref="L14" dT="2020-12-15T19:12:35.34" personId="{DC2F4C32-92E0-45B5-9870-23C84B3D9B66}" id="{D3FCAC5F-656B-420B-AF7A-15BC9475DA66}">
    <text>Construction of a new roadway that will not replace an existing roadway. A new roadway will provide: (1) a roadway where none existed or (2) an additional and alternate roadway to an existing roadway that will remain open and continue to serve through traffic.</text>
  </threadedComment>
  <threadedComment ref="W14" dT="2020-12-15T19:55:42.24" personId="{DC2F4C32-92E0-45B5-9870-23C84B3D9B66}" id="{F6ECA053-C323-4E5F-AA46-7BBEADD6E708}">
    <text>Operate with Transparency and Accountability</text>
  </threadedComment>
  <threadedComment ref="G15" dT="2020-12-15T19:51:31.41" personId="{DC2F4C32-92E0-45B5-9870-23C84B3D9B66}" id="{6073D50A-6293-486B-A2C5-4B3F9C0DEEB8}">
    <text>Other Freeways and Expressways – Very similar to Interstates, with travel lanes separated by some type of physical barrier, abutting land uses NOT directly served by them; also have higher speed limits, high VMT, and more travel lanes (than Minor Arterials).</text>
  </threadedComment>
  <threadedComment ref="L15" dT="2020-12-15T19:12:48.09" personId="{DC2F4C32-92E0-45B5-9870-23C84B3D9B66}" id="{4FA893B2-EB6C-4039-AA5F-7E4B3CFD514C}">
    <text>Construction on approximate alignment of an existing route where the old pavement structure is substantially removed and replaced. Such reconstruction includes widening to provide continuous additional through-lane(s), adding or revising interchanges, or replacing other highway elements such as a grade separation to replace an existing grade intersection. Also included, where necessary, are other incidental improvements such as drainage and shoulder improvements.</text>
  </threadedComment>
  <threadedComment ref="W15" dT="2020-12-15T19:54:41.61" personId="{DC2F4C32-92E0-45B5-9870-23C84B3D9B66}" id="{F0402879-D72E-4457-A702-777F6CF5A8B9}">
    <text>Improve Safety for All System Users</text>
  </threadedComment>
  <threadedComment ref="G16" dT="2020-12-15T19:51:42.81" personId="{DC2F4C32-92E0-45B5-9870-23C84B3D9B66}" id="{BE9FEFD2-7A62-456E-A95D-6A5A06A0772B}">
    <text>Serves major centers of Metropolitan Areas and provides a high degree of mobility; abutting land uses may be directly served by them.</text>
  </threadedComment>
  <threadedComment ref="L16" dT="2020-12-15T19:12:58.51" personId="{DC2F4C32-92E0-45B5-9870-23C84B3D9B66}" id="{F6387BE4-4FDA-411D-B624-506B68D33DDC}">
    <text>Widening the lanes and/or shoulders of an existing roadway without adding through lanes. This may include reconstructing the existing pavement and other incidental improvements such as shoulder and drainage improvements</text>
  </threadedComment>
  <threadedComment ref="W16" dT="2020-12-15T19:54:50.79" personId="{DC2F4C32-92E0-45B5-9870-23C84B3D9B66}" id="{C261AAAD-D676-4F19-9AD0-B41DB984B4E9}">
    <text>Preserve and Maintain Our Transportation Assets for the Long-Term</text>
  </threadedComment>
  <threadedComment ref="G17" dT="2020-12-15T19:51:53.00" personId="{DC2F4C32-92E0-45B5-9870-23C84B3D9B66}" id="{D5264EE1-2C89-43FF-AC34-4AAA53D447A6}">
    <text>Used for trips of moderate length, and offer connectivity to the higher Arterial system (Principal Arterials). These roads may carry local bus routes. They offer less mobility (than Principal Arterials), but more accessibility.</text>
  </threadedComment>
  <threadedComment ref="L17" dT="2020-12-15T19:13:57.17" personId="{DC2F4C32-92E0-45B5-9870-23C84B3D9B66}" id="{0A5208CC-5403-4FE6-81C4-88AFB0DE40A2}">
    <text>Widening the lanes and/or shoulders of an existing roadway without adding through lanes. This may include reconstructing the existing pavement and other incidental improvements such as shoulder and drainage improvements</text>
  </threadedComment>
  <threadedComment ref="W17" dT="2020-12-15T19:55:04.56" personId="{DC2F4C32-92E0-45B5-9870-23C84B3D9B66}" id="{8F751A6F-5D93-45FD-8C60-C03CE4D3D6E9}">
    <text>Provide Multimodal Access &amp; Connectivity for Community Prosperity</text>
  </threadedComment>
  <threadedComment ref="G18" dT="2020-12-15T19:52:02.16" personId="{DC2F4C32-92E0-45B5-9870-23C84B3D9B66}" id="{7CB4D8BA-4BAC-49E3-8B35-99F7EB0994D6}">
    <text>Longer in length than Minor Collectors, connects larger traffic generators to the Arterial network; also have lower connecting driveway densities, higher speed limits, higher VMT, more travel lanes, and are spaced at greater intervals (than Minor Collectors); Major Collector mileage is less than Minor Collector mileage.</text>
  </threadedComment>
  <threadedComment ref="L18" dT="2020-12-15T19:14:09.50" personId="{DC2F4C32-92E0-45B5-9870-23C84B3D9B66}" id="{8344D214-FB82-48B6-9639-13E0762EAE68}">
    <text>Placement of additional surface material over the existing roadway to improve serviceability or to provide additional strength. There may be some upgrading of unsafe features and other incidental work in conjunction with resurfacing. Where surfacing is constructed by a separate project as a final stage of construction, the type of improvement should be the same as that of the preceding stage B new route, relocation, reconstruction, minor widening, etc.</text>
  </threadedComment>
  <threadedComment ref="W18" dT="2020-12-15T19:56:17.39" personId="{DC2F4C32-92E0-45B5-9870-23C84B3D9B66}" id="{E2B2C88B-77A6-4E5C-8B8E-B93D581BE648}">
    <text>Deliver Programs that Respect New Mexico's Cultures, Environment, History, Health &amp; Quality of Life</text>
  </threadedComment>
  <threadedComment ref="G19" dT="2020-12-15T19:52:09.79" personId="{DC2F4C32-92E0-45B5-9870-23C84B3D9B66}" id="{0BAFF3A0-729B-409E-8FD7-A26D51BA3AD9}">
    <text>Lower speed limits, located in under-served and clustered residential areas; have more connecting driveways, lower VMT than Major Collectors, fewer travel lanes, and are spaced at closer intervals than Major Collectors and includes more mileage than Major Collectors.</text>
  </threadedComment>
  <threadedComment ref="L19" dT="2020-12-15T19:23:19.78" personId="{DC2F4C32-92E0-45B5-9870-23C84B3D9B66}" id="{4628BECF-E9D0-45A6-888C-D9CAAAA5BEE3}">
    <text>F4A, F4B, F4C, Hot In-place Recycling, F4D, F4E, F4F, R4A, R4B, R4C</text>
  </threadedComment>
  <threadedComment ref="G20" dT="2020-12-15T19:52:17.86" personId="{DC2F4C32-92E0-45B5-9870-23C84B3D9B66}" id="{E092C712-A7D4-42A3-81AC-488D4CD99FD4}">
    <text>Account for the highest percentage of all roadways in terms of mileage. Local roads carry no through traffic movement and are used to provide access to adjacent land. [Local roads are not represented on this map as part of the roadway overlay for faster map load-time, but some additional roads are included in the base map, particularly when you zoom into the community level.]</text>
  </threadedComment>
  <threadedComment ref="L20" dT="2020-12-15T19:25:24.15" personId="{DC2F4C32-92E0-45B5-9870-23C84B3D9B66}" id="{F790B7D1-90C8-458A-9987-454EC1BE1AF5}">
    <text xml:space="preserve">F6A, F6B, F6C, F6D, F6E, F6F, F6H, F6I, F6G, R6A, R6B, R6C, R6D
</text>
  </threadedComment>
  <threadedComment ref="L21" dT="2020-12-15T19:21:38.40" personId="{DC2F4C32-92E0-45B5-9870-23C84B3D9B66}" id="{5F3F57CB-CCC5-487F-91AA-D1159D33E894}">
    <text>F3A - Scrub Seal, F3B - Chip Seal, F3C - Slurry Seal, F3D - Cape Seal, F3E - ROGFC/OGFC, F3F - Microsurfacing, F3G - Plant Mix Wearing Course overlay or NovaChip Overlay, R3A - Diamond Grinding, R3B - Diamond Grooving</text>
  </threadedComment>
  <threadedComment ref="L22" dT="2020-12-15T19:24:12.14" personId="{DC2F4C32-92E0-45B5-9870-23C84B3D9B66}" id="{48C528EB-B7EC-46B3-A2C8-E0E8F6340301}">
    <text>F5A, F5B, F5C, F5D, F5E, F5F, R5A, R5B, R5C</text>
  </threadedComment>
  <threadedComment ref="L23" dT="2020-12-15T19:17:26.43" personId="{DC2F4C32-92E0-45B5-9870-23C84B3D9B66}" id="{DD591B3B-AC82-42A1-BA1D-A4E99745EDC5}">
    <text>F1A - Crack Seal, F1B - Fog Seal, R1 - Joint and Crack Seal</text>
  </threadedComment>
  <threadedComment ref="L24" dT="2020-12-15T19:26:12.74" personId="{DC2F4C32-92E0-45B5-9870-23C84B3D9B66}" id="{5268D009-2956-43DA-ACFF-E8DE2CEE4275}">
    <text>See Figure D for specific pavement treatment categories.</text>
  </threadedComment>
  <threadedComment ref="L25" dT="2020-12-15T19:25:45.97" personId="{DC2F4C32-92E0-45B5-9870-23C84B3D9B66}" id="{B665989F-1781-41B1-B11B-B534A602FFD8}">
    <text>R7A - Rubblizing (PCCP), R7B - Reconstruction</text>
  </threadedComment>
  <threadedComment ref="L26" dT="2020-12-15T19:26:27.24" personId="{DC2F4C32-92E0-45B5-9870-23C84B3D9B66}" id="{C73001F7-E197-4852-B8E8-6F5C988C4BFF}">
    <text>Construction of a new bridge that does not replace or relocate an existing bridge.</text>
  </threadedComment>
  <threadedComment ref="L27" dT="2020-12-15T19:26:39.49" personId="{DC2F4C32-92E0-45B5-9870-23C84B3D9B66}" id="{AEC1661D-B538-4E37-9D04-246A8E0BABFF}">
    <text>Total replacement of a structurally inadequate or functionally obsolete bridge with a new structure constructed with additional lanes in the same general traffic corridor to current geometric construction standards. Incidental roadway approach work is included. The use of this code requires the reporting of the National Bridge Inventory (NBI) structure number in the data field identified Bridge Numbers.</text>
  </threadedComment>
  <threadedComment ref="L28" dT="2020-12-15T19:27:04.82" personId="{DC2F4C32-92E0-45B5-9870-23C84B3D9B66}" id="{50A6E0B0-823E-4BB0-9986-5FFFA900D2A4}">
    <text>Total replacement of a structurally-inadequate or functionally-obsolete bridge with a new structure without adding lanes constructed in the same general traffic corridor to current geometric construction standards. A bridge removed and replaced with a lesser facility is considered a bridge replacement. Incidental roadway approach work is included. The use of this code requires the reporting of the National Bridge Inventory (NBI) structure number in the data field identified Bridge Numbers.</text>
  </threadedComment>
  <threadedComment ref="L29" dT="2020-12-15T19:28:10.84" personId="{DC2F4C32-92E0-45B5-9870-23C84B3D9B66}" id="{A7114845-E48B-45AE-AFAE-5D48C93F5833}">
    <text>For the major work required to restore structural integrity of a bridge as well as work necessary to correct major safety defects. Bridge deck replacement (both partial and complete) and widening of bridges without adding through lanes to specified standards are included. Work required correcting minor structure and safety defects or deficiencies, such as deck patching, resurfacing, protective systems, upgrading railings, curbs, or other preventative maintenance items are included. If HBRRP funds are involved, the use of this code requires the reporting of the National Bridge Inventory (NBI) structure number in the data field identified Bridge Numbers.</text>
  </threadedComment>
  <threadedComment ref="L30" dT="2020-12-15T19:42:25.67" personId="{DC2F4C32-92E0-45B5-9870-23C84B3D9B66}" id="{C3433534-4B13-4344-ACF2-2F19B4CA47F8}">
    <text>Activities that prevent, delay, or reduce deterioration of bridges or bridge elements, restore the function of existing bridges, keep bridges in good condition and extend their life.</text>
  </threadedComment>
  <threadedComment ref="L31" dT="2020-12-15T19:28:34.28" personId="{DC2F4C32-92E0-45B5-9870-23C84B3D9B66}" id="{F695E191-A0B3-486F-B0E5-BAD276BE9F1D}">
    <text>For the preparation of plans, specifications, and estimates (PS&amp;E), traffic, and related studies including field inspections, surveys, material testing, and borings.</text>
  </threadedComment>
  <threadedComment ref="L32" dT="2020-12-15T19:29:16.16" personId="{DC2F4C32-92E0-45B5-9870-23C84B3D9B66}" id="{A769A39C-0654-42EC-9C63-A7161377F9AE}">
    <text>For purchase of land, improvement and easements, in addition to the cost of moving and relocating buildings, businesses, and persons.</text>
  </threadedComment>
  <threadedComment ref="L33" dT="2020-12-15T19:29:56.41" personId="{DC2F4C32-92E0-45B5-9870-23C84B3D9B66}" id="{815469B2-2377-444D-B72D-D0D13DF65C0A}">
    <text>For Planning related purposes.</text>
  </threadedComment>
  <threadedComment ref="L35" dT="2020-12-15T19:30:20.07" personId="{DC2F4C32-92E0-45B5-9870-23C84B3D9B66}" id="{47E210E6-E0F5-4FC6-A817-3D712D3434F6}">
    <text>For Research related purposes</text>
  </threadedComment>
  <threadedComment ref="L36" dT="2020-12-15T19:30:54.88" personId="{DC2F4C32-92E0-45B5-9870-23C84B3D9B66}" id="{C07C53A0-095A-4A55-AE1A-C84AA8B227EA}">
    <text>For improvements that do not provide any increase in the level of service, in the condition of the facility or in safety features. Typical improvements that fall in this category would be noise barriers, beautification, and other environmentally related features not built as a part of any other improvement type. If environmental mitigation is needed as the result of a bridge project and it is confined to the reasonable touchdown and the bridge itself, then this is allowable with HBRRP Funds. Outside the reasonable touchdown would not be considered eligible.</text>
  </threadedComment>
  <threadedComment ref="L37" dT="2020-12-15T19:31:15.81" personId="{DC2F4C32-92E0-45B5-9870-23C84B3D9B66}" id="{F6A51B16-4404-4420-95C1-8591DD7480E4}">
    <text>For projects or a significant portion of a project that provides features or devices to enhance safety. For example, expenditures on projects designed to improve the safety of at-grade railroad crossings or for the construction of facilities dedicated to the enforcement of vehicle weight regulations.</text>
  </threadedComment>
  <threadedComment ref="L38" dT="2020-12-15T19:31:41.09" personId="{DC2F4C32-92E0-45B5-9870-23C84B3D9B66}" id="{74F9AA37-D7AA-4908-AB6D-320899FE1D8E}">
    <text>Improvements to crossing warning Protective Devices such as signs, markings, and cross bucks; flashing light additions/improvements; and improvement to track circuitry.</text>
  </threadedComment>
  <threadedComment ref="L39" dT="2020-12-15T19:31:57.61" personId="{DC2F4C32-92E0-45B5-9870-23C84B3D9B66}" id="{C30859AF-F0FE-4DCF-B6D2-65C4924FF5DF}">
    <text>For transit and transit-related purposes.</text>
  </threadedComment>
  <threadedComment ref="L40" dT="2020-12-15T19:32:30.58" personId="{DC2F4C32-92E0-45B5-9870-23C84B3D9B66}" id="{CFF9C1BD-348B-409D-B4D5-34302957EEAA}">
    <text>Traffic operation improvements that are designed to reduce traffic congestion and to facilitate the flow of traffic, both people and vehicles, on existing systems, or to conserve motor fuels. Include automated toll collection equipment, road and bridge surveillance and control systems, etc</text>
  </threadedComment>
  <threadedComment ref="L41" dT="2020-12-15T19:37:59.91" personId="{DC2F4C32-92E0-45B5-9870-23C84B3D9B66}" id="{958A445D-F70B-4AEF-B7FE-95542D104465}">
    <text>Administration for National Recreational Trails Projects, Commercial Vehicles, and other similar projects.</text>
  </threadedComment>
  <threadedComment ref="L42" dT="2020-12-15T19:38:37.32" personId="{DC2F4C32-92E0-45B5-9870-23C84B3D9B66}" id="{155EA791-3F51-4E36-867C-965D78504E15}">
    <text>For independent projects (not part of any other Federal-aid Highway project) to construct a facility to accommodate bicycle transportation and pedestrians.</text>
  </threadedComment>
  <threadedComment ref="L43" dT="2020-12-15T19:39:06.30" personId="{DC2F4C32-92E0-45B5-9870-23C84B3D9B66}" id="{F5C27957-B64F-415D-8C25-378B889F3EC8}">
    <text>For projects involving landscaping and other scenic beautification through planting and related work. This includes vegetation management to assure the sustain ability of landscape areas.</text>
  </threadedComment>
  <threadedComment ref="L44" dT="2020-12-15T23:28:46.66" personId="{DC2F4C32-92E0-45B5-9870-23C84B3D9B66}" id="{18A8A9EF-DBB8-46CC-91AF-78A454CB963D}">
    <text>TAP/RTP</text>
  </threadedComment>
  <threadedComment ref="L45" dT="2020-12-15T19:39:40.30" personId="{DC2F4C32-92E0-45B5-9870-23C84B3D9B66}" id="{8852B569-84EA-406F-8A02-8EB81C1B77B9}">
    <text>Training; Supportive Services; TRAC; On the Job Training</text>
  </threadedComment>
  <threadedComment ref="L46" dT="2020-12-15T19:40:02.21" personId="{DC2F4C32-92E0-45B5-9870-23C84B3D9B66}" id="{95F3FD66-A119-4AE8-9034-B177C7CA6CA8}">
    <text>Utilities</text>
  </threadedComment>
  <threadedComment ref="L47" dT="2020-12-15T19:40:19.98" personId="{DC2F4C32-92E0-45B5-9870-23C84B3D9B66}" id="{A2264065-D1D9-4615-A277-3E27E9FB0226}">
    <text>Miscellaneous work such as National Recreational Trails construction, noise barriers, etc.</text>
  </threadedComment>
  <threadedComment ref="L48" dT="2020-12-15T19:40:39.32" personId="{DC2F4C32-92E0-45B5-9870-23C84B3D9B66}" id="{252D27D5-57BA-4F9D-AAFE-709D5B36D042}">
    <text>Interest payments and retirement of principal under an eligible bond issue (including capitalized interest) and any other cost incidental to the sale of an eligible bond issue (including issuance costs, insurance or other credit enhancement fees, and other bond-related costs as determined).</text>
  </threadedComment>
  <threadedComment ref="L49" dT="2020-12-15T19:43:02.18" personId="{DC2F4C32-92E0-45B5-9870-23C84B3D9B66}" id="{8163E4AC-7609-4B76-84F6-D5FE680EFAF8}">
    <text>Projects using the National Highway Freight Funds program and identified in the NMDOT Freight Plan.</text>
  </threadedComment>
</ThreadedComments>
</file>

<file path=xl/threadedComments/threadedComment10.xml><?xml version="1.0" encoding="utf-8"?>
<ThreadedComments xmlns="http://schemas.microsoft.com/office/spreadsheetml/2018/threadedcomments" xmlns:x="http://schemas.openxmlformats.org/spreadsheetml/2006/main">
  <threadedComment ref="G12" dT="2020-12-15T19:51:23.84" personId="{DC2F4C32-92E0-45B5-9870-23C84B3D9B66}" id="{CA3F046E-209B-4257-83FB-9D9C5165D447}">
    <text>Highest class of Arterials; abutting land uses are NOT directly served by them; also have higher speed limits, higher vehicle miles traveled (VMT), and more travel lanes (than Minor Arterials), which results in more mobility; are used for statewide travel, and typically represents the lowest percentage of mileage of the state’s roadway network.</text>
  </threadedComment>
  <threadedComment ref="L12" dT="2020-12-15T19:12:35.34" personId="{DC2F4C32-92E0-45B5-9870-23C84B3D9B66}" id="{B5F0C95E-CCA2-4B17-9B78-38F0DBAC2F54}">
    <text>Construction of a new roadway that will not replace an existing roadway. A new roadway will provide: (1) a roadway where none existed or (2) an additional and alternate roadway to an existing roadway that will remain open and continue to serve through traffic.</text>
  </threadedComment>
  <threadedComment ref="W12" dT="2020-12-15T19:55:42.24" personId="{DC2F4C32-92E0-45B5-9870-23C84B3D9B66}" id="{80F15185-0791-44C9-B356-710524F8F211}">
    <text>Operate with Transparency and Accountability</text>
  </threadedComment>
  <threadedComment ref="G13" dT="2020-12-15T19:51:31.41" personId="{DC2F4C32-92E0-45B5-9870-23C84B3D9B66}" id="{C615D184-3428-4EA0-8EF7-65D73F77123E}">
    <text>Other Freeways and Expressways – Very similar to Interstates, with travel lanes separated by some type of physical barrier, abutting land uses NOT directly served by them; also have higher speed limits, high VMT, and more travel lanes (than Minor Arterials).</text>
  </threadedComment>
  <threadedComment ref="L13" dT="2020-12-15T19:12:48.09" personId="{DC2F4C32-92E0-45B5-9870-23C84B3D9B66}" id="{80B30964-6329-4641-9568-E5150ABC9D1F}">
    <text>Construction on approximate alignment of an existing route where the old pavement structure is substantially removed and replaced. Such reconstruction includes widening to provide continuous additional through-lane(s), adding or revising interchanges, or replacing other highway elements such as a grade separation to replace an existing grade intersection. Also included, where necessary, are other incidental improvements such as drainage and shoulder improvements.</text>
  </threadedComment>
  <threadedComment ref="W13" dT="2020-12-15T19:54:41.61" personId="{DC2F4C32-92E0-45B5-9870-23C84B3D9B66}" id="{51135D5F-17EB-4840-BD62-82FC641C9168}">
    <text>Improve Safety for All System Users</text>
  </threadedComment>
  <threadedComment ref="G14" dT="2020-12-15T19:51:42.81" personId="{DC2F4C32-92E0-45B5-9870-23C84B3D9B66}" id="{32BE0581-BB4E-4E7A-88C5-578917F71F04}">
    <text>Serves major centers of Metropolitan Areas and provides a high degree of mobility; abutting land uses may be directly served by them.</text>
  </threadedComment>
  <threadedComment ref="L14" dT="2020-12-15T19:12:58.51" personId="{DC2F4C32-92E0-45B5-9870-23C84B3D9B66}" id="{A1343D8D-7160-4F5F-8BDD-162B7E72FD9D}">
    <text>Widening the lanes and/or shoulders of an existing roadway without adding through lanes. This may include reconstructing the existing pavement and other incidental improvements such as shoulder and drainage improvements</text>
  </threadedComment>
  <threadedComment ref="W14" dT="2020-12-15T19:54:50.79" personId="{DC2F4C32-92E0-45B5-9870-23C84B3D9B66}" id="{A09E74DA-D465-46E2-B055-D15D56D9AB14}">
    <text>Preserve and Maintain Our Transportation Assets for the Long-Term</text>
  </threadedComment>
  <threadedComment ref="G15" dT="2020-12-15T19:51:53.00" personId="{DC2F4C32-92E0-45B5-9870-23C84B3D9B66}" id="{603A7BFE-FC25-474D-8A7C-17EBE55ECD62}">
    <text>Used for trips of moderate length, and offer connectivity to the higher Arterial system (Principal Arterials). These roads may carry local bus routes. They offer less mobility (than Principal Arterials), but more accessibility.</text>
  </threadedComment>
  <threadedComment ref="L15" dT="2020-12-15T19:13:57.17" personId="{DC2F4C32-92E0-45B5-9870-23C84B3D9B66}" id="{17797080-73F5-444B-8031-FA76E324E9B2}">
    <text>Widening the lanes and/or shoulders of an existing roadway without adding through lanes. This may include reconstructing the existing pavement and other incidental improvements such as shoulder and drainage improvements</text>
  </threadedComment>
  <threadedComment ref="W15" dT="2020-12-15T19:55:04.56" personId="{DC2F4C32-92E0-45B5-9870-23C84B3D9B66}" id="{DA244250-A840-4907-BEE5-E64BDC16667B}">
    <text>Provide Multimodal Access &amp; Connectivity for Community Prosperity</text>
  </threadedComment>
  <threadedComment ref="G16" dT="2020-12-15T19:52:02.16" personId="{DC2F4C32-92E0-45B5-9870-23C84B3D9B66}" id="{1CB2971A-FF87-4EA0-BDDC-4EC051C830B8}">
    <text>Longer in length than Minor Collectors, connects larger traffic generators to the Arterial network; also have lower connecting driveway densities, higher speed limits, higher VMT, more travel lanes, and are spaced at greater intervals (than Minor Collectors); Major Collector mileage is less than Minor Collector mileage.</text>
  </threadedComment>
  <threadedComment ref="L16" dT="2020-12-15T19:14:09.50" personId="{DC2F4C32-92E0-45B5-9870-23C84B3D9B66}" id="{17FC44A9-2C16-427F-B128-A83F91AE49E2}">
    <text>Placement of additional surface material over the existing roadway to improve serviceability or to provide additional strength. There may be some upgrading of unsafe features and other incidental work in conjunction with resurfacing. Where surfacing is constructed by a separate project as a final stage of construction, the type of improvement should be the same as that of the preceding stage B new route, relocation, reconstruction, minor widening, etc.</text>
  </threadedComment>
  <threadedComment ref="W16" dT="2020-12-15T19:56:17.39" personId="{DC2F4C32-92E0-45B5-9870-23C84B3D9B66}" id="{24D63ECB-7BDC-4FCD-B79C-DCBC84CB919E}">
    <text>Deliver Programs that Respect New Mexico's Cultures, Environment, History, Health &amp; Quality of Life</text>
  </threadedComment>
  <threadedComment ref="G17" dT="2020-12-15T19:52:09.79" personId="{DC2F4C32-92E0-45B5-9870-23C84B3D9B66}" id="{C6CE3FB6-4FC0-488D-8525-E396A320E19A}">
    <text>Lower speed limits, located in under-served and clustered residential areas; have more connecting driveways, lower VMT than Major Collectors, fewer travel lanes, and are spaced at closer intervals than Major Collectors and includes more mileage than Major Collectors.</text>
  </threadedComment>
  <threadedComment ref="L17" dT="2020-12-15T19:23:19.78" personId="{DC2F4C32-92E0-45B5-9870-23C84B3D9B66}" id="{0CC0CE46-79E1-44E4-A151-50E27B28654E}">
    <text>F4A, F4B, F4C, Hot In-place Recycling, F4D, F4E, F4F, R4A, R4B, R4C</text>
  </threadedComment>
  <threadedComment ref="G18" dT="2020-12-15T19:52:17.86" personId="{DC2F4C32-92E0-45B5-9870-23C84B3D9B66}" id="{627A521C-5476-4002-A463-2ECED411AE04}">
    <text>Account for the highest percentage of all roadways in terms of mileage. Local roads carry no through traffic movement and are used to provide access to adjacent land. [Local roads are not represented on this map as part of the roadway overlay for faster map load-time, but some additional roads are included in the base map, particularly when you zoom into the community level.]</text>
  </threadedComment>
  <threadedComment ref="L18" dT="2020-12-15T19:25:24.15" personId="{DC2F4C32-92E0-45B5-9870-23C84B3D9B66}" id="{81914947-FFEC-4F03-BDD8-96B67A741AA4}">
    <text xml:space="preserve">F6A, F6B, F6C, F6D, F6E, F6F, F6H, F6I, F6G, R6A, R6B, R6C, R6D
</text>
  </threadedComment>
  <threadedComment ref="L19" dT="2020-12-15T19:21:38.40" personId="{DC2F4C32-92E0-45B5-9870-23C84B3D9B66}" id="{7F1C7951-C18B-4943-A9B2-948BA9E2ADA1}">
    <text>F3A - Scrub Seal, F3B - Chip Seal, F3C - Slurry Seal, F3D - Cape Seal, F3E - ROGFC/OGFC, F3F - Microsurfacing, F3G - Plant Mix Wearing Course overlay or NovaChip Overlay, R3A - Diamond Grinding, R3B - Diamond Grooving</text>
  </threadedComment>
  <threadedComment ref="L20" dT="2020-12-15T19:24:12.14" personId="{DC2F4C32-92E0-45B5-9870-23C84B3D9B66}" id="{86A4E427-F6A2-49C8-801F-5FC484F5632C}">
    <text>F5A, F5B, F5C, F5D, F5E, F5F, R5A, R5B, R5C</text>
  </threadedComment>
  <threadedComment ref="L21" dT="2020-12-15T19:17:26.43" personId="{DC2F4C32-92E0-45B5-9870-23C84B3D9B66}" id="{D909678B-74CD-4AE8-8164-ACCABAB0159F}">
    <text>F1A - Crack Seal, F1B - Fog Seal, R1 - Joint and Crack Seal</text>
  </threadedComment>
  <threadedComment ref="L22" dT="2020-12-15T19:26:12.74" personId="{DC2F4C32-92E0-45B5-9870-23C84B3D9B66}" id="{0D04BAD2-6BC0-4C72-A3AF-0B5DD6720216}">
    <text>See Figure D for specific pavement treatment categories.</text>
  </threadedComment>
  <threadedComment ref="L23" dT="2020-12-15T19:25:45.97" personId="{DC2F4C32-92E0-45B5-9870-23C84B3D9B66}" id="{A77B95A1-1D2F-41C3-A970-87223E5615BE}">
    <text>R7A - Rubblizing (PCCP), R7B - Reconstruction</text>
  </threadedComment>
  <threadedComment ref="L24" dT="2020-12-15T19:26:27.24" personId="{DC2F4C32-92E0-45B5-9870-23C84B3D9B66}" id="{485748C6-9F15-42FC-A3FB-6FD5EF38BAC0}">
    <text>Construction of a new bridge that does not replace or relocate an existing bridge.</text>
  </threadedComment>
  <threadedComment ref="L25" dT="2020-12-15T19:26:39.49" personId="{DC2F4C32-92E0-45B5-9870-23C84B3D9B66}" id="{48F65406-D3EB-41C6-B7AF-F8548DC2D801}">
    <text>Total replacement of a structurally inadequate or functionally obsolete bridge with a new structure constructed with additional lanes in the same general traffic corridor to current geometric construction standards. Incidental roadway approach work is included. The use of this code requires the reporting of the National Bridge Inventory (NBI) structure number in the data field identified Bridge Numbers.</text>
  </threadedComment>
  <threadedComment ref="L26" dT="2020-12-15T19:27:04.82" personId="{DC2F4C32-92E0-45B5-9870-23C84B3D9B66}" id="{623BE520-0AB2-44A6-9555-5760CF1249E3}">
    <text>Total replacement of a structurally-inadequate or functionally-obsolete bridge with a new structure without adding lanes constructed in the same general traffic corridor to current geometric construction standards. A bridge removed and replaced with a lesser facility is considered a bridge replacement. Incidental roadway approach work is included. The use of this code requires the reporting of the National Bridge Inventory (NBI) structure number in the data field identified Bridge Numbers.</text>
  </threadedComment>
  <threadedComment ref="L27" dT="2020-12-15T19:28:10.84" personId="{DC2F4C32-92E0-45B5-9870-23C84B3D9B66}" id="{8F3DE5D1-C701-480F-8A78-57DA5D6DF13B}">
    <text>For the major work required to restore structural integrity of a bridge as well as work necessary to correct major safety defects. Bridge deck replacement (both partial and complete) and widening of bridges without adding through lanes to specified standards are included. Work required correcting minor structure and safety defects or deficiencies, such as deck patching, resurfacing, protective systems, upgrading railings, curbs, or other preventative maintenance items are included. If HBRRP funds are involved, the use of this code requires the reporting of the National Bridge Inventory (NBI) structure number in the data field identified Bridge Numbers.</text>
  </threadedComment>
  <threadedComment ref="L28" dT="2020-12-15T19:42:25.67" personId="{DC2F4C32-92E0-45B5-9870-23C84B3D9B66}" id="{0C9156F5-7E19-4D13-968A-580D8D8A66FB}">
    <text>Activities that prevent, delay, or reduce deterioration of bridges or bridge elements, restore the function of existing bridges, keep bridges in good condition and extend their life.</text>
  </threadedComment>
  <threadedComment ref="L29" dT="2020-12-15T19:28:34.28" personId="{DC2F4C32-92E0-45B5-9870-23C84B3D9B66}" id="{0504A6C9-C75D-4990-A5C2-8A6E8E56F230}">
    <text>For the preparation of plans, specifications, and estimates (PS&amp;E), traffic, and related studies including field inspections, surveys, material testing, and borings.</text>
  </threadedComment>
  <threadedComment ref="L30" dT="2020-12-15T19:29:16.16" personId="{DC2F4C32-92E0-45B5-9870-23C84B3D9B66}" id="{67DBAD1A-EAA3-4449-8ED2-BCCDD1655FDE}">
    <text>For purchase of land, improvement and easements, in addition to the cost of moving and relocating buildings, businesses, and persons.</text>
  </threadedComment>
  <threadedComment ref="L31" dT="2020-12-15T19:29:56.41" personId="{DC2F4C32-92E0-45B5-9870-23C84B3D9B66}" id="{54B402B2-01C0-4EFB-BDF8-14F073AF29FF}">
    <text>For Planning related purposes.</text>
  </threadedComment>
  <threadedComment ref="L33" dT="2020-12-15T19:30:20.07" personId="{DC2F4C32-92E0-45B5-9870-23C84B3D9B66}" id="{A1F233AD-9045-49B3-A0CD-FACA566E7C13}">
    <text>For Research related purposes</text>
  </threadedComment>
  <threadedComment ref="L34" dT="2020-12-15T19:30:54.88" personId="{DC2F4C32-92E0-45B5-9870-23C84B3D9B66}" id="{A7C516A1-3C0B-4C8C-A9EC-C8F491F13B33}">
    <text>For improvements that do not provide any increase in the level of service, in the condition of the facility or in safety features. Typical improvements that fall in this category would be noise barriers, beautification, and other environmentally related features not built as a part of any other improvement type. If environmental mitigation is needed as the result of a bridge project and it is confined to the reasonable touchdown and the bridge itself, then this is allowable with HBRRP Funds. Outside the reasonable touchdown would not be considered eligible.</text>
  </threadedComment>
  <threadedComment ref="L35" dT="2020-12-15T19:31:15.81" personId="{DC2F4C32-92E0-45B5-9870-23C84B3D9B66}" id="{509E2B12-F2F0-438C-B41E-D668926E217E}">
    <text>For projects or a significant portion of a project that provides features or devices to enhance safety. For example, expenditures on projects designed to improve the safety of at-grade railroad crossings or for the construction of facilities dedicated to the enforcement of vehicle weight regulations.</text>
  </threadedComment>
  <threadedComment ref="L36" dT="2020-12-15T19:31:41.09" personId="{DC2F4C32-92E0-45B5-9870-23C84B3D9B66}" id="{24C314CB-23CE-446C-BEDE-184DB35C6846}">
    <text>Improvements to crossing warning Protective Devices such as signs, markings, and cross bucks; flashing light additions/improvements; and improvement to track circuitry.</text>
  </threadedComment>
  <threadedComment ref="L37" dT="2020-12-15T19:31:57.61" personId="{DC2F4C32-92E0-45B5-9870-23C84B3D9B66}" id="{A542A2D2-1825-453C-9C63-CDCDDA99BB46}">
    <text>For transit and transit-related purposes.</text>
  </threadedComment>
  <threadedComment ref="L38" dT="2020-12-15T19:32:30.58" personId="{DC2F4C32-92E0-45B5-9870-23C84B3D9B66}" id="{3074F392-0D7C-42D4-A4CB-102F86C53B42}">
    <text>Traffic operation improvements that are designed to reduce traffic congestion and to facilitate the flow of traffic, both people and vehicles, on existing systems, or to conserve motor fuels. Include automated toll collection equipment, road and bridge surveillance and control systems, etc</text>
  </threadedComment>
  <threadedComment ref="L39" dT="2020-12-15T19:37:59.91" personId="{DC2F4C32-92E0-45B5-9870-23C84B3D9B66}" id="{E97B6457-55EE-48A1-B314-54A21C8062B5}">
    <text>Administration for National Recreational Trails Projects, Commercial Vehicles, and other similar projects.</text>
  </threadedComment>
  <threadedComment ref="L40" dT="2020-12-15T19:38:37.32" personId="{DC2F4C32-92E0-45B5-9870-23C84B3D9B66}" id="{5C15CD5C-CFAC-4F8F-A7FD-B59E9C9AB5A1}">
    <text>For independent projects (not part of any other Federal-aid Highway project) to construct a facility to accommodate bicycle transportation and pedestrians.</text>
  </threadedComment>
  <threadedComment ref="L41" dT="2020-12-15T19:39:06.30" personId="{DC2F4C32-92E0-45B5-9870-23C84B3D9B66}" id="{865D449B-1B8F-4198-AEDB-4D6B88781E39}">
    <text>For projects involving landscaping and other scenic beautification through planting and related work. This includes vegetation management to assure the sustain ability of landscape areas.</text>
  </threadedComment>
  <threadedComment ref="L42" dT="2020-12-15T23:29:29.38" personId="{DC2F4C32-92E0-45B5-9870-23C84B3D9B66}" id="{2E414745-B1A2-49AC-A06A-FADD7A10500F}">
    <text>TAP/RTP</text>
  </threadedComment>
  <threadedComment ref="L43" dT="2020-12-15T19:39:40.30" personId="{DC2F4C32-92E0-45B5-9870-23C84B3D9B66}" id="{F37B844F-1567-429C-9DAC-AD0AF968163B}">
    <text>Training; Supportive Services; TRAC; On the Job Training</text>
  </threadedComment>
  <threadedComment ref="L44" dT="2020-12-15T19:40:02.21" personId="{DC2F4C32-92E0-45B5-9870-23C84B3D9B66}" id="{96A523F5-53B1-44EE-B9A0-7A3493B1F5EF}">
    <text>Utilities</text>
  </threadedComment>
  <threadedComment ref="L45" dT="2020-12-15T19:40:19.98" personId="{DC2F4C32-92E0-45B5-9870-23C84B3D9B66}" id="{19F309EC-1291-49F3-95AD-28BF457C365C}">
    <text>Miscellaneous work such as National Recreational Trails construction, noise barriers, etc.</text>
  </threadedComment>
  <threadedComment ref="L46" dT="2020-12-15T19:40:39.32" personId="{DC2F4C32-92E0-45B5-9870-23C84B3D9B66}" id="{C2550CC7-32F9-4A9C-B305-B678700D4954}">
    <text>Interest payments and retirement of principal under an eligible bond issue (including capitalized interest) and any other cost incidental to the sale of an eligible bond issue (including issuance costs, insurance or other credit enhancement fees, and other bond-related costs as determined).</text>
  </threadedComment>
  <threadedComment ref="L47" dT="2020-12-15T19:43:02.18" personId="{DC2F4C32-92E0-45B5-9870-23C84B3D9B66}" id="{5832D388-D129-458D-ABC1-4B021D3F62D8}">
    <text>Projects using the National Highway Freight Funds program and identified in the NMDOT Freight Plan.</text>
  </threadedComment>
</ThreadedComments>
</file>

<file path=xl/threadedComments/threadedComment2.xml><?xml version="1.0" encoding="utf-8"?>
<ThreadedComments xmlns="http://schemas.microsoft.com/office/spreadsheetml/2018/threadedcomments" xmlns:x="http://schemas.openxmlformats.org/spreadsheetml/2006/main">
  <threadedComment ref="G10" dT="2020-12-15T19:51:23.84" personId="{DC2F4C32-92E0-45B5-9870-23C84B3D9B66}" id="{796E7EAB-6C61-4348-811E-0EBB0EE95CEA}">
    <text>Highest class of Arterials; abutting land uses are NOT directly served by them; also have higher speed limits, higher vehicle miles traveled (VMT), and more travel lanes (than Minor Arterials), which results in more mobility; are used for statewide travel, and typically represents the lowest percentage of mileage of the state’s roadway network.</text>
  </threadedComment>
  <threadedComment ref="L10" dT="2020-12-15T19:12:35.34" personId="{DC2F4C32-92E0-45B5-9870-23C84B3D9B66}" id="{5D2B1D97-6405-42DC-BA48-B6D1104A5D49}">
    <text>Construction of a new roadway that will not replace an existing roadway. A new roadway will provide: (1) a roadway where none existed or (2) an additional and alternate roadway to an existing roadway that will remain open and continue to serve through traffic.</text>
  </threadedComment>
  <threadedComment ref="W10" dT="2020-12-15T19:55:42.24" personId="{DC2F4C32-92E0-45B5-9870-23C84B3D9B66}" id="{B3BDC89A-3720-4EFD-9F90-3994DE5D2D3E}">
    <text>Operate with Transparency and Accountability</text>
  </threadedComment>
  <threadedComment ref="G11" dT="2020-12-15T19:51:31.41" personId="{DC2F4C32-92E0-45B5-9870-23C84B3D9B66}" id="{BD048789-16AB-4E4F-8EB5-94E1A0481A0A}">
    <text>Other Freeways and Expressways – Very similar to Interstates, with travel lanes separated by some type of physical barrier, abutting land uses NOT directly served by them; also have higher speed limits, high VMT, and more travel lanes (than Minor Arterials).</text>
  </threadedComment>
  <threadedComment ref="L11" dT="2020-12-15T19:12:48.09" personId="{DC2F4C32-92E0-45B5-9870-23C84B3D9B66}" id="{C8356602-78CB-4DA9-A03B-F44F7E132867}">
    <text>Construction on approximate alignment of an existing route where the old pavement structure is substantially removed and replaced. Such reconstruction includes widening to provide continuous additional through-lane(s), adding or revising interchanges, or replacing other highway elements such as a grade separation to replace an existing grade intersection. Also included, where necessary, are other incidental improvements such as drainage and shoulder improvements.</text>
  </threadedComment>
  <threadedComment ref="W11" dT="2020-12-15T19:54:41.61" personId="{DC2F4C32-92E0-45B5-9870-23C84B3D9B66}" id="{A3B425F5-735B-44CC-B124-A7850DB3911E}">
    <text>Improve Safety for All System Users</text>
  </threadedComment>
  <threadedComment ref="G12" dT="2020-12-15T19:51:42.81" personId="{DC2F4C32-92E0-45B5-9870-23C84B3D9B66}" id="{DBF858BD-678F-4EB4-972C-03139B64E388}">
    <text>Serves major centers of Metropolitan Areas and provides a high degree of mobility; abutting land uses may be directly served by them.</text>
  </threadedComment>
  <threadedComment ref="L12" dT="2020-12-15T19:12:58.51" personId="{DC2F4C32-92E0-45B5-9870-23C84B3D9B66}" id="{359FCDE5-9502-41CC-9EE6-3DACE606C07B}">
    <text>Widening the lanes and/or shoulders of an existing roadway without adding through lanes. This may include reconstructing the existing pavement and other incidental improvements such as shoulder and drainage improvements</text>
  </threadedComment>
  <threadedComment ref="W12" dT="2020-12-15T19:54:50.79" personId="{DC2F4C32-92E0-45B5-9870-23C84B3D9B66}" id="{44BD213A-F62E-47B9-8E9F-97ABA6F5AB7C}">
    <text>Preserve and Maintain Our Transportation Assets for the Long-Term</text>
  </threadedComment>
  <threadedComment ref="G13" dT="2020-12-15T19:51:53.00" personId="{DC2F4C32-92E0-45B5-9870-23C84B3D9B66}" id="{9123916F-AC9A-4987-815B-EEE7C46F6EAB}">
    <text>Used for trips of moderate length, and offer connectivity to the higher Arterial system (Principal Arterials). These roads may carry local bus routes. They offer less mobility (than Principal Arterials), but more accessibility.</text>
  </threadedComment>
  <threadedComment ref="L13" dT="2020-12-15T19:13:57.17" personId="{DC2F4C32-92E0-45B5-9870-23C84B3D9B66}" id="{CECC8075-B966-485E-85B7-209A6298AA0E}">
    <text>Widening the lanes and/or shoulders of an existing roadway without adding through lanes. This may include reconstructing the existing pavement and other incidental improvements such as shoulder and drainage improvements</text>
  </threadedComment>
  <threadedComment ref="W13" dT="2020-12-15T19:55:04.56" personId="{DC2F4C32-92E0-45B5-9870-23C84B3D9B66}" id="{341D3EBE-DC3F-4878-8BA4-EBF40A153006}">
    <text>Provide Multimodal Access &amp; Connectivity for Community Prosperity</text>
  </threadedComment>
  <threadedComment ref="G14" dT="2020-12-15T19:52:02.16" personId="{DC2F4C32-92E0-45B5-9870-23C84B3D9B66}" id="{3A1672E2-B24B-4BC1-A42F-2B9E3602F83F}">
    <text>Longer in length than Minor Collectors, connects larger traffic generators to the Arterial network; also have lower connecting driveway densities, higher speed limits, higher VMT, more travel lanes, and are spaced at greater intervals (than Minor Collectors); Major Collector mileage is less than Minor Collector mileage.</text>
  </threadedComment>
  <threadedComment ref="L14" dT="2020-12-15T19:14:09.50" personId="{DC2F4C32-92E0-45B5-9870-23C84B3D9B66}" id="{AE232BEB-CA2D-4217-AC0C-F4FEA06E1A66}">
    <text>Placement of additional surface material over the existing roadway to improve serviceability or to provide additional strength. There may be some upgrading of unsafe features and other incidental work in conjunction with resurfacing. Where surfacing is constructed by a separate project as a final stage of construction, the type of improvement should be the same as that of the preceding stage B new route, relocation, reconstruction, minor widening, etc.</text>
  </threadedComment>
  <threadedComment ref="W14" dT="2020-12-15T19:56:17.39" personId="{DC2F4C32-92E0-45B5-9870-23C84B3D9B66}" id="{F35565C6-0F26-4673-9291-784723BD54C5}">
    <text>Deliver Programs that Respect New Mexico's Cultures, Environment, History, Health &amp; Quality of Life</text>
  </threadedComment>
  <threadedComment ref="G15" dT="2020-12-15T19:52:09.79" personId="{DC2F4C32-92E0-45B5-9870-23C84B3D9B66}" id="{3EACE6F8-04A2-47A4-9A99-15149555E5B7}">
    <text>Lower speed limits, located in under-served and clustered residential areas; have more connecting driveways, lower VMT than Major Collectors, fewer travel lanes, and are spaced at closer intervals than Major Collectors and includes more mileage than Major Collectors.</text>
  </threadedComment>
  <threadedComment ref="L15" dT="2020-12-15T19:23:19.78" personId="{DC2F4C32-92E0-45B5-9870-23C84B3D9B66}" id="{CA2EDBD4-8D1C-4601-A269-DE7169A820F3}">
    <text>F4A, F4B, F4C, Hot In-place Recycling, F4D, F4E, F4F, R4A, R4B, R4C</text>
  </threadedComment>
  <threadedComment ref="G16" dT="2020-12-15T19:52:17.86" personId="{DC2F4C32-92E0-45B5-9870-23C84B3D9B66}" id="{A9F291C9-46FC-41F3-BAA8-3DA5FAEEBF0D}">
    <text>Account for the highest percentage of all roadways in terms of mileage. Local roads carry no through traffic movement and are used to provide access to adjacent land. [Local roads are not represented on this map as part of the roadway overlay for faster map load-time, but some additional roads are included in the base map, particularly when you zoom into the community level.]</text>
  </threadedComment>
  <threadedComment ref="L16" dT="2020-12-15T19:25:24.15" personId="{DC2F4C32-92E0-45B5-9870-23C84B3D9B66}" id="{70014B59-987C-4774-8814-53D6027E5310}">
    <text xml:space="preserve">F6A, F6B, F6C, F6D, F6E, F6F, F6H, F6I, F6G, R6A, R6B, R6C, R6D
</text>
  </threadedComment>
  <threadedComment ref="L17" dT="2020-12-15T19:21:38.40" personId="{DC2F4C32-92E0-45B5-9870-23C84B3D9B66}" id="{1B98E1C4-7238-41E1-9ABF-4FF674FFE81D}">
    <text>F3A - Scrub Seal, F3B - Chip Seal, F3C - Slurry Seal, F3D - Cape Seal, F3E - ROGFC/OGFC, F3F - Microsurfacing, F3G - Plant Mix Wearing Course overlay or NovaChip Overlay, R3A - Diamond Grinding, R3B - Diamond Grooving</text>
  </threadedComment>
  <threadedComment ref="L18" dT="2020-12-15T19:24:12.14" personId="{DC2F4C32-92E0-45B5-9870-23C84B3D9B66}" id="{A963C1A4-FEA7-4CFD-A31A-635CFCD4AE61}">
    <text>F5A, F5B, F5C, F5D, F5E, F5F, R5A, R5B, R5C</text>
  </threadedComment>
  <threadedComment ref="L19" dT="2020-12-15T19:17:26.43" personId="{DC2F4C32-92E0-45B5-9870-23C84B3D9B66}" id="{B7181623-CDB1-4D94-8B17-B77BC3FC4BA8}">
    <text>F1A - Crack Seal, F1B - Fog Seal, R1 - Joint and Crack Seal</text>
  </threadedComment>
  <threadedComment ref="L20" dT="2020-12-15T19:26:12.74" personId="{DC2F4C32-92E0-45B5-9870-23C84B3D9B66}" id="{DE9D2B30-41BF-4F3B-BE0B-10173AE05567}">
    <text>See Figure D for specific pavement treatment categories.</text>
  </threadedComment>
  <threadedComment ref="L21" dT="2020-12-15T19:25:45.97" personId="{DC2F4C32-92E0-45B5-9870-23C84B3D9B66}" id="{C9DDEAE3-DFFE-4A72-9556-7A8E04E88D51}">
    <text>R7A - Rubblizing (PCCP), R7B - Reconstruction</text>
  </threadedComment>
  <threadedComment ref="L22" dT="2020-12-15T19:26:27.24" personId="{DC2F4C32-92E0-45B5-9870-23C84B3D9B66}" id="{81295837-8C09-4B4F-8796-66A7EC766D70}">
    <text>Construction of a new bridge that does not replace or relocate an existing bridge.</text>
  </threadedComment>
  <threadedComment ref="L23" dT="2020-12-15T19:26:39.49" personId="{DC2F4C32-92E0-45B5-9870-23C84B3D9B66}" id="{05CAF50F-A31E-4413-A9D0-BEC738754895}">
    <text>Total replacement of a structurally inadequate or functionally obsolete bridge with a new structure constructed with additional lanes in the same general traffic corridor to current geometric construction standards. Incidental roadway approach work is included. The use of this code requires the reporting of the National Bridge Inventory (NBI) structure number in the data field identified Bridge Numbers.</text>
  </threadedComment>
  <threadedComment ref="L24" dT="2020-12-15T19:27:04.82" personId="{DC2F4C32-92E0-45B5-9870-23C84B3D9B66}" id="{0E1EC0AF-AD2E-45C8-B627-B91658753AC3}">
    <text>Total replacement of a structurally-inadequate or functionally-obsolete bridge with a new structure without adding lanes constructed in the same general traffic corridor to current geometric construction standards. A bridge removed and replaced with a lesser facility is considered a bridge replacement. Incidental roadway approach work is included. The use of this code requires the reporting of the National Bridge Inventory (NBI) structure number in the data field identified Bridge Numbers.</text>
  </threadedComment>
  <threadedComment ref="L25" dT="2020-12-15T19:28:10.84" personId="{DC2F4C32-92E0-45B5-9870-23C84B3D9B66}" id="{AB73402C-F68E-4860-BD43-2493936664F4}">
    <text>For the major work required to restore structural integrity of a bridge as well as work necessary to correct major safety defects. Bridge deck replacement (both partial and complete) and widening of bridges without adding through lanes to specified standards are included. Work required correcting minor structure and safety defects or deficiencies, such as deck patching, resurfacing, protective systems, upgrading railings, curbs, or other preventative maintenance items are included. If HBRRP funds are involved, the use of this code requires the reporting of the National Bridge Inventory (NBI) structure number in the data field identified Bridge Numbers.</text>
  </threadedComment>
  <threadedComment ref="L26" dT="2020-12-15T19:42:25.67" personId="{DC2F4C32-92E0-45B5-9870-23C84B3D9B66}" id="{392B156A-FC30-4BAB-9E01-53F28E4D93CD}">
    <text>Activities that prevent, delay, or reduce deterioration of bridges or bridge elements, restore the function of existing bridges, keep bridges in good condition and extend their life.</text>
  </threadedComment>
  <threadedComment ref="L27" dT="2020-12-15T19:28:34.28" personId="{DC2F4C32-92E0-45B5-9870-23C84B3D9B66}" id="{A372E46F-5719-4CD2-A9CC-AC0C3C1BA87B}">
    <text>For the preparation of plans, specifications, and estimates (PS&amp;E), traffic, and related studies including field inspections, surveys, material testing, and borings.</text>
  </threadedComment>
  <threadedComment ref="L28" dT="2020-12-15T19:29:16.16" personId="{DC2F4C32-92E0-45B5-9870-23C84B3D9B66}" id="{3F99AF14-F3D4-48E0-82B3-C66D551A9BE5}">
    <text>For purchase of land, improvement and easements, in addition to the cost of moving and relocating buildings, businesses, and persons.</text>
  </threadedComment>
  <threadedComment ref="L29" dT="2020-12-15T19:29:56.41" personId="{DC2F4C32-92E0-45B5-9870-23C84B3D9B66}" id="{AB9F3C6C-BD16-4BE9-B19A-71FBB87B8C9D}">
    <text>For Planning related purposes.</text>
  </threadedComment>
  <threadedComment ref="L31" dT="2020-12-15T19:30:20.07" personId="{DC2F4C32-92E0-45B5-9870-23C84B3D9B66}" id="{73DC7825-3F03-40EA-88C2-FB2579AD3849}">
    <text>For Research related purposes</text>
  </threadedComment>
  <threadedComment ref="L32" dT="2020-12-15T19:30:54.88" personId="{DC2F4C32-92E0-45B5-9870-23C84B3D9B66}" id="{FB03BE5F-5D47-4F65-8F88-35E0490510D8}">
    <text>For improvements that do not provide any increase in the level of service, in the condition of the facility or in safety features. Typical improvements that fall in this category would be noise barriers, beautification, and other environmentally related features not built as a part of any other improvement type. If environmental mitigation is needed as the result of a bridge project and it is confined to the reasonable touchdown and the bridge itself, then this is allowable with HBRRP Funds. Outside the reasonable touchdown would not be considered eligible.</text>
  </threadedComment>
  <threadedComment ref="L33" dT="2020-12-15T19:31:15.81" personId="{DC2F4C32-92E0-45B5-9870-23C84B3D9B66}" id="{5E361E9E-39BF-4AE6-BCAA-F3404579B972}">
    <text>For projects or a significant portion of a project that provides features or devices to enhance safety. For example, expenditures on projects designed to improve the safety of at-grade railroad crossings or for the construction of facilities dedicated to the enforcement of vehicle weight regulations.</text>
  </threadedComment>
  <threadedComment ref="L34" dT="2020-12-15T19:31:41.09" personId="{DC2F4C32-92E0-45B5-9870-23C84B3D9B66}" id="{B2A8E8A1-5794-4EB7-8F23-797DC5B4F14F}">
    <text>Improvements to crossing warning Protective Devices such as signs, markings, and cross bucks; flashing light additions/improvements; and improvement to track circuitry.</text>
  </threadedComment>
  <threadedComment ref="L35" dT="2020-12-15T19:31:57.61" personId="{DC2F4C32-92E0-45B5-9870-23C84B3D9B66}" id="{11EC4E45-AEAC-4A53-AFE3-455D55150449}">
    <text>For transit and transit-related purposes.</text>
  </threadedComment>
  <threadedComment ref="L36" dT="2020-12-15T19:32:30.58" personId="{DC2F4C32-92E0-45B5-9870-23C84B3D9B66}" id="{E00DCCE9-61C1-4E50-97B7-4F8CAFD2FCFB}">
    <text>Traffic operation improvements that are designed to reduce traffic congestion and to facilitate the flow of traffic, both people and vehicles, on existing systems, or to conserve motor fuels. Include automated toll collection equipment, road and bridge surveillance and control systems, etc</text>
  </threadedComment>
  <threadedComment ref="L37" dT="2020-12-15T19:37:59.91" personId="{DC2F4C32-92E0-45B5-9870-23C84B3D9B66}" id="{17035C1B-9DA9-4319-B8A2-4CC12D4ECF97}">
    <text>Administration for National Recreational Trails Projects, Commercial Vehicles, and other similar projects.</text>
  </threadedComment>
  <threadedComment ref="L38" dT="2020-12-15T19:38:37.32" personId="{DC2F4C32-92E0-45B5-9870-23C84B3D9B66}" id="{85187535-6D25-4DEF-B20F-37B3616B0D36}">
    <text>For independent projects (not part of any other Federal-aid Highway project) to construct a facility to accommodate bicycle transportation and pedestrians.</text>
  </threadedComment>
  <threadedComment ref="L39" dT="2020-12-15T19:39:06.30" personId="{DC2F4C32-92E0-45B5-9870-23C84B3D9B66}" id="{D0981D56-9AEF-4824-A1AE-7EB2948AE34F}">
    <text>For projects involving landscaping and other scenic beautification through planting and related work. This includes vegetation management to assure the sustain ability of landscape areas.</text>
  </threadedComment>
  <threadedComment ref="L40" dT="2020-12-15T23:28:57.73" personId="{DC2F4C32-92E0-45B5-9870-23C84B3D9B66}" id="{97932BC1-C8E2-46FD-ADBA-28E585E1EA40}">
    <text>TAP/RTP</text>
  </threadedComment>
  <threadedComment ref="L41" dT="2020-12-15T19:39:40.30" personId="{DC2F4C32-92E0-45B5-9870-23C84B3D9B66}" id="{C8B8A0A9-4C6B-4494-BCFC-3FB2536A48BB}">
    <text>Training; Supportive Services; TRAC; On the Job Training</text>
  </threadedComment>
  <threadedComment ref="L42" dT="2020-12-15T19:40:02.21" personId="{DC2F4C32-92E0-45B5-9870-23C84B3D9B66}" id="{E2B9E7E8-BFB2-4C12-B5DC-95FF6C38E6E6}">
    <text>Utilities</text>
  </threadedComment>
  <threadedComment ref="L43" dT="2020-12-15T19:40:19.98" personId="{DC2F4C32-92E0-45B5-9870-23C84B3D9B66}" id="{667CAD8C-2B9C-45F4-A770-8254490514F5}">
    <text>Miscellaneous work such as National Recreational Trails construction, noise barriers, etc.</text>
  </threadedComment>
  <threadedComment ref="L44" dT="2020-12-15T19:40:39.32" personId="{DC2F4C32-92E0-45B5-9870-23C84B3D9B66}" id="{D301C31E-4746-44C4-A314-20B94D7A4CE8}">
    <text>Interest payments and retirement of principal under an eligible bond issue (including capitalized interest) and any other cost incidental to the sale of an eligible bond issue (including issuance costs, insurance or other credit enhancement fees, and other bond-related costs as determined).</text>
  </threadedComment>
  <threadedComment ref="L45" dT="2020-12-15T19:43:02.18" personId="{DC2F4C32-92E0-45B5-9870-23C84B3D9B66}" id="{81F15576-FC64-4591-A5F9-6DBEC0BE9BE8}">
    <text>Projects using the National Highway Freight Funds program and identified in the NMDOT Freight Plan.</text>
  </threadedComment>
</ThreadedComments>
</file>

<file path=xl/threadedComments/threadedComment3.xml><?xml version="1.0" encoding="utf-8"?>
<ThreadedComments xmlns="http://schemas.microsoft.com/office/spreadsheetml/2018/threadedcomments" xmlns:x="http://schemas.openxmlformats.org/spreadsheetml/2006/main">
  <threadedComment ref="G18" dT="2020-12-15T19:51:23.84" personId="{DC2F4C32-92E0-45B5-9870-23C84B3D9B66}" id="{BC5A6E83-7C6F-49A2-91C5-0464A4D3AB0C}">
    <text>Highest class of Arterials; abutting land uses are NOT directly served by them; also have higher speed limits, higher vehicle miles traveled (VMT), and more travel lanes (than Minor Arterials), which results in more mobility; are used for statewide travel, and typically represents the lowest percentage of mileage of the state’s roadway network.</text>
  </threadedComment>
  <threadedComment ref="L18" dT="2020-12-15T19:12:35.34" personId="{DC2F4C32-92E0-45B5-9870-23C84B3D9B66}" id="{584F1F86-FF0D-4E92-8B95-59523540FD01}">
    <text>Construction of a new roadway that will not replace an existing roadway. A new roadway will provide: (1) a roadway where none existed or (2) an additional and alternate roadway to an existing roadway that will remain open and continue to serve through traffic.</text>
  </threadedComment>
  <threadedComment ref="W18" dT="2020-12-15T19:55:42.24" personId="{DC2F4C32-92E0-45B5-9870-23C84B3D9B66}" id="{9AB1F8C4-2119-489A-BFF7-9DF8591638CE}">
    <text>Operate with Transparency and Accountability</text>
  </threadedComment>
  <threadedComment ref="G19" dT="2020-12-15T19:51:31.41" personId="{DC2F4C32-92E0-45B5-9870-23C84B3D9B66}" id="{8C4C9E6D-068B-47BE-8B59-6671897CFB51}">
    <text>Other Freeways and Expressways – Very similar to Interstates, with travel lanes separated by some type of physical barrier, abutting land uses NOT directly served by them; also have higher speed limits, high VMT, and more travel lanes (than Minor Arterials).</text>
  </threadedComment>
  <threadedComment ref="L19" dT="2020-12-15T19:12:48.09" personId="{DC2F4C32-92E0-45B5-9870-23C84B3D9B66}" id="{4B0787BE-95A6-4C0F-9B84-A3E15272AE73}">
    <text>Construction on approximate alignment of an existing route where the old pavement structure is substantially removed and replaced. Such reconstruction includes widening to provide continuous additional through-lane(s), adding or revising interchanges, or replacing other highway elements such as a grade separation to replace an existing grade intersection. Also included, where necessary, are other incidental improvements such as drainage and shoulder improvements.</text>
  </threadedComment>
  <threadedComment ref="W19" dT="2020-12-15T19:54:41.61" personId="{DC2F4C32-92E0-45B5-9870-23C84B3D9B66}" id="{FD6F4F3E-1993-40AA-BACF-B9B80836F9AB}">
    <text>Improve Safety for All System Users</text>
  </threadedComment>
  <threadedComment ref="G20" dT="2020-12-15T19:51:42.81" personId="{DC2F4C32-92E0-45B5-9870-23C84B3D9B66}" id="{E4005A84-BBB1-43AE-ACFE-FC9692B33A7E}">
    <text>Serves major centers of Metropolitan Areas and provides a high degree of mobility; abutting land uses may be directly served by them.</text>
  </threadedComment>
  <threadedComment ref="L20" dT="2020-12-15T19:12:58.51" personId="{DC2F4C32-92E0-45B5-9870-23C84B3D9B66}" id="{5E8AC0C9-4250-4807-A157-1A5649B290FC}">
    <text>Widening the lanes and/or shoulders of an existing roadway without adding through lanes. This may include reconstructing the existing pavement and other incidental improvements such as shoulder and drainage improvements</text>
  </threadedComment>
  <threadedComment ref="W20" dT="2020-12-15T19:54:50.79" personId="{DC2F4C32-92E0-45B5-9870-23C84B3D9B66}" id="{CC1B9D77-15D5-4CC0-A7F9-DA861DBF43F7}">
    <text>Preserve and Maintain Our Transportation Assets for the Long-Term</text>
  </threadedComment>
  <threadedComment ref="G21" dT="2020-12-15T19:51:53.00" personId="{DC2F4C32-92E0-45B5-9870-23C84B3D9B66}" id="{8A593569-80C9-4C98-92B1-7EB2D4164A5B}">
    <text>Used for trips of moderate length, and offer connectivity to the higher Arterial system (Principal Arterials). These roads may carry local bus routes. They offer less mobility (than Principal Arterials), but more accessibility.</text>
  </threadedComment>
  <threadedComment ref="L21" dT="2020-12-15T19:13:57.17" personId="{DC2F4C32-92E0-45B5-9870-23C84B3D9B66}" id="{4A9638A8-3CAA-45E9-B127-6B67DACC25BB}">
    <text>Widening the lanes and/or shoulders of an existing roadway without adding through lanes. This may include reconstructing the existing pavement and other incidental improvements such as shoulder and drainage improvements</text>
  </threadedComment>
  <threadedComment ref="W21" dT="2020-12-15T19:55:04.56" personId="{DC2F4C32-92E0-45B5-9870-23C84B3D9B66}" id="{DE251ED3-B436-4B22-8F09-C3FE813F915A}">
    <text>Provide Multimodal Access &amp; Connectivity for Community Prosperity</text>
  </threadedComment>
  <threadedComment ref="G22" dT="2020-12-15T19:52:02.16" personId="{DC2F4C32-92E0-45B5-9870-23C84B3D9B66}" id="{A1680ABA-66DF-4A48-8E5A-6B13DEFBE368}">
    <text>Longer in length than Minor Collectors, connects larger traffic generators to the Arterial network; also have lower connecting driveway densities, higher speed limits, higher VMT, more travel lanes, and are spaced at greater intervals (than Minor Collectors); Major Collector mileage is less than Minor Collector mileage.</text>
  </threadedComment>
  <threadedComment ref="L22" dT="2020-12-15T19:14:09.50" personId="{DC2F4C32-92E0-45B5-9870-23C84B3D9B66}" id="{112322C0-CE6E-490F-9F90-5813BB51ADA4}">
    <text>Placement of additional surface material over the existing roadway to improve serviceability or to provide additional strength. There may be some upgrading of unsafe features and other incidental work in conjunction with resurfacing. Where surfacing is constructed by a separate project as a final stage of construction, the type of improvement should be the same as that of the preceding stage B new route, relocation, reconstruction, minor widening, etc.</text>
  </threadedComment>
  <threadedComment ref="W22" dT="2020-12-15T19:56:17.39" personId="{DC2F4C32-92E0-45B5-9870-23C84B3D9B66}" id="{C3A13EEA-FE87-4C23-A566-4D675F5530BE}">
    <text>Deliver Programs that Respect New Mexico's Cultures, Environment, History, Health &amp; Quality of Life</text>
  </threadedComment>
  <threadedComment ref="G23" dT="2020-12-15T19:52:09.79" personId="{DC2F4C32-92E0-45B5-9870-23C84B3D9B66}" id="{A347FF9B-6CEE-4BFD-B2DE-196D9EFE5B45}">
    <text>Lower speed limits, located in under-served and clustered residential areas; have more connecting driveways, lower VMT than Major Collectors, fewer travel lanes, and are spaced at closer intervals than Major Collectors and includes more mileage than Major Collectors.</text>
  </threadedComment>
  <threadedComment ref="L23" dT="2020-12-15T19:23:19.78" personId="{DC2F4C32-92E0-45B5-9870-23C84B3D9B66}" id="{B724D314-39F9-4275-81E2-E8E270327BD3}">
    <text>F4A, F4B, F4C, Hot In-place Recycling, F4D, F4E, F4F, R4A, R4B, R4C</text>
  </threadedComment>
  <threadedComment ref="G24" dT="2020-12-15T19:52:17.86" personId="{DC2F4C32-92E0-45B5-9870-23C84B3D9B66}" id="{5743A337-3192-4A79-B730-1C0A77BFBD4D}">
    <text>Account for the highest percentage of all roadways in terms of mileage. Local roads carry no through traffic movement and are used to provide access to adjacent land. [Local roads are not represented on this map as part of the roadway overlay for faster map load-time, but some additional roads are included in the base map, particularly when you zoom into the community level.]</text>
  </threadedComment>
  <threadedComment ref="L24" dT="2020-12-15T19:25:24.15" personId="{DC2F4C32-92E0-45B5-9870-23C84B3D9B66}" id="{FC7E1804-F0EA-48B1-A4EC-382012E07051}">
    <text xml:space="preserve">F6A, F6B, F6C, F6D, F6E, F6F, F6H, F6I, F6G, R6A, R6B, R6C, R6D
</text>
  </threadedComment>
  <threadedComment ref="L25" dT="2020-12-15T19:21:38.40" personId="{DC2F4C32-92E0-45B5-9870-23C84B3D9B66}" id="{29AD5FD5-142C-4D96-B085-60ACE564BC1A}">
    <text>F3A - Scrub Seal, F3B - Chip Seal, F3C - Slurry Seal, F3D - Cape Seal, F3E - ROGFC/OGFC, F3F - Microsurfacing, F3G - Plant Mix Wearing Course overlay or NovaChip Overlay, R3A - Diamond Grinding, R3B - Diamond Grooving</text>
  </threadedComment>
  <threadedComment ref="L26" dT="2020-12-15T19:24:12.14" personId="{DC2F4C32-92E0-45B5-9870-23C84B3D9B66}" id="{825AD69F-8A13-4024-83C5-3B0695C5A1ED}">
    <text>F5A, F5B, F5C, F5D, F5E, F5F, R5A, R5B, R5C</text>
  </threadedComment>
  <threadedComment ref="L27" dT="2020-12-15T19:17:26.43" personId="{DC2F4C32-92E0-45B5-9870-23C84B3D9B66}" id="{0171819D-57E6-42F3-9066-89E45D614700}">
    <text>F1A - Crack Seal, F1B - Fog Seal, R1 - Joint and Crack Seal</text>
  </threadedComment>
  <threadedComment ref="L28" dT="2020-12-15T19:26:12.74" personId="{DC2F4C32-92E0-45B5-9870-23C84B3D9B66}" id="{25FDB65A-84B5-4847-A206-6B6AB4FD3687}">
    <text>See Figure D for specific pavement treatment categories.</text>
  </threadedComment>
  <threadedComment ref="L29" dT="2020-12-15T19:25:45.97" personId="{DC2F4C32-92E0-45B5-9870-23C84B3D9B66}" id="{438AEB92-AFEA-4AB7-B5FA-D8802F582BAD}">
    <text>R7A - Rubblizing (PCCP), R7B - Reconstruction</text>
  </threadedComment>
  <threadedComment ref="L30" dT="2020-12-15T19:26:27.24" personId="{DC2F4C32-92E0-45B5-9870-23C84B3D9B66}" id="{C6344AED-42DB-4E37-88EC-3E100F8E3D11}">
    <text>Construction of a new bridge that does not replace or relocate an existing bridge.</text>
  </threadedComment>
  <threadedComment ref="L31" dT="2020-12-15T19:26:39.49" personId="{DC2F4C32-92E0-45B5-9870-23C84B3D9B66}" id="{15EA0E1E-7891-4D2F-8DA6-FC16FF1CAF3E}">
    <text>Total replacement of a structurally inadequate or functionally obsolete bridge with a new structure constructed with additional lanes in the same general traffic corridor to current geometric construction standards. Incidental roadway approach work is included. The use of this code requires the reporting of the National Bridge Inventory (NBI) structure number in the data field identified Bridge Numbers.</text>
  </threadedComment>
  <threadedComment ref="L32" dT="2020-12-15T19:27:04.82" personId="{DC2F4C32-92E0-45B5-9870-23C84B3D9B66}" id="{D59342B4-6A81-40CC-BFBE-21E1B366EFE2}">
    <text>Total replacement of a structurally-inadequate or functionally-obsolete bridge with a new structure without adding lanes constructed in the same general traffic corridor to current geometric construction standards. A bridge removed and replaced with a lesser facility is considered a bridge replacement. Incidental roadway approach work is included. The use of this code requires the reporting of the National Bridge Inventory (NBI) structure number in the data field identified Bridge Numbers.</text>
  </threadedComment>
  <threadedComment ref="L33" dT="2020-12-15T19:28:10.84" personId="{DC2F4C32-92E0-45B5-9870-23C84B3D9B66}" id="{641C407B-5258-436E-A87A-8401AA3D0BBF}">
    <text>For the major work required to restore structural integrity of a bridge as well as work necessary to correct major safety defects. Bridge deck replacement (both partial and complete) and widening of bridges without adding through lanes to specified standards are included. Work required correcting minor structure and safety defects or deficiencies, such as deck patching, resurfacing, protective systems, upgrading railings, curbs, or other preventative maintenance items are included. If HBRRP funds are involved, the use of this code requires the reporting of the National Bridge Inventory (NBI) structure number in the data field identified Bridge Numbers.</text>
  </threadedComment>
  <threadedComment ref="L34" dT="2020-12-15T19:42:25.67" personId="{DC2F4C32-92E0-45B5-9870-23C84B3D9B66}" id="{B6C1E684-457E-4B6C-BDB6-744A2D73A884}">
    <text>Activities that prevent, delay, or reduce deterioration of bridges or bridge elements, restore the function of existing bridges, keep bridges in good condition and extend their life.</text>
  </threadedComment>
  <threadedComment ref="L35" dT="2020-12-15T19:28:34.28" personId="{DC2F4C32-92E0-45B5-9870-23C84B3D9B66}" id="{4D9876F8-D27A-43BF-913A-E21BBE446D71}">
    <text>For the preparation of plans, specifications, and estimates (PS&amp;E), traffic, and related studies including field inspections, surveys, material testing, and borings.</text>
  </threadedComment>
  <threadedComment ref="L36" dT="2020-12-15T19:29:16.16" personId="{DC2F4C32-92E0-45B5-9870-23C84B3D9B66}" id="{1200FB71-99E3-499C-B537-BAACE9149F91}">
    <text>For purchase of land, improvement and easements, in addition to the cost of moving and relocating buildings, businesses, and persons.</text>
  </threadedComment>
  <threadedComment ref="L37" dT="2020-12-15T19:29:56.41" personId="{DC2F4C32-92E0-45B5-9870-23C84B3D9B66}" id="{E9F5DD23-FF3C-49B1-B62D-C037784968CD}">
    <text>For Planning related purposes.</text>
  </threadedComment>
  <threadedComment ref="L39" dT="2020-12-15T19:30:20.07" personId="{DC2F4C32-92E0-45B5-9870-23C84B3D9B66}" id="{2C1F1826-F8C5-40C1-94AE-280B28815C6B}">
    <text>For Research related purposes</text>
  </threadedComment>
  <threadedComment ref="L40" dT="2020-12-15T19:30:54.88" personId="{DC2F4C32-92E0-45B5-9870-23C84B3D9B66}" id="{89FFE9EB-A1EE-4DE0-9096-923426D728D3}">
    <text>For improvements that do not provide any increase in the level of service, in the condition of the facility or in safety features. Typical improvements that fall in this category would be noise barriers, beautification, and other environmentally related features not built as a part of any other improvement type. If environmental mitigation is needed as the result of a bridge project and it is confined to the reasonable touchdown and the bridge itself, then this is allowable with HBRRP Funds. Outside the reasonable touchdown would not be considered eligible.</text>
  </threadedComment>
  <threadedComment ref="L41" dT="2020-12-15T19:31:15.81" personId="{DC2F4C32-92E0-45B5-9870-23C84B3D9B66}" id="{C1C9868F-E260-4FF7-BFB1-17DC10113146}">
    <text>For projects or a significant portion of a project that provides features or devices to enhance safety. For example, expenditures on projects designed to improve the safety of at-grade railroad crossings or for the construction of facilities dedicated to the enforcement of vehicle weight regulations.</text>
  </threadedComment>
  <threadedComment ref="L42" dT="2020-12-15T19:31:41.09" personId="{DC2F4C32-92E0-45B5-9870-23C84B3D9B66}" id="{7D73F846-64A6-4217-BDDD-2DF7F59104DF}">
    <text>Improvements to crossing warning Protective Devices such as signs, markings, and cross bucks; flashing light additions/improvements; and improvement to track circuitry.</text>
  </threadedComment>
  <threadedComment ref="L43" dT="2020-12-15T19:31:57.61" personId="{DC2F4C32-92E0-45B5-9870-23C84B3D9B66}" id="{BB3527D7-03E3-4E57-923A-6BDF7045A17D}">
    <text>For transit and transit-related purposes.</text>
  </threadedComment>
  <threadedComment ref="L44" dT="2020-12-15T19:32:30.58" personId="{DC2F4C32-92E0-45B5-9870-23C84B3D9B66}" id="{67E4D9BF-D89B-42BD-B625-1811F31C1A98}">
    <text>Traffic operation improvements that are designed to reduce traffic congestion and to facilitate the flow of traffic, both people and vehicles, on existing systems, or to conserve motor fuels. Include automated toll collection equipment, road and bridge surveillance and control systems, etc</text>
  </threadedComment>
  <threadedComment ref="L45" dT="2020-12-15T19:37:59.91" personId="{DC2F4C32-92E0-45B5-9870-23C84B3D9B66}" id="{DFCFD280-93BE-4130-A721-37ED20C0AE26}">
    <text>Administration for National Recreational Trails Projects, Commercial Vehicles, and other similar projects.</text>
  </threadedComment>
  <threadedComment ref="L46" dT="2020-12-15T19:38:37.32" personId="{DC2F4C32-92E0-45B5-9870-23C84B3D9B66}" id="{119886BF-475B-4566-A681-5140AA631993}">
    <text>For independent projects (not part of any other Federal-aid Highway project) to construct a facility to accommodate bicycle transportation and pedestrians.</text>
  </threadedComment>
  <threadedComment ref="L47" dT="2020-12-15T19:39:06.30" personId="{DC2F4C32-92E0-45B5-9870-23C84B3D9B66}" id="{19DCC743-1E72-4D4E-B40B-5F815752C2DA}">
    <text>For projects involving landscaping and other scenic beautification through planting and related work. This includes vegetation management to assure the sustain ability of landscape areas.</text>
  </threadedComment>
  <threadedComment ref="L48" dT="2020-12-15T23:29:08.49" personId="{DC2F4C32-92E0-45B5-9870-23C84B3D9B66}" id="{508DFDE3-C85A-4600-835C-F0B6E82A07C5}">
    <text>TAP/RTP</text>
  </threadedComment>
  <threadedComment ref="L49" dT="2020-12-15T19:39:40.30" personId="{DC2F4C32-92E0-45B5-9870-23C84B3D9B66}" id="{7407BEC4-EEB6-4228-B59B-3CD3541650A9}">
    <text>Training; Supportive Services; TRAC; On the Job Training</text>
  </threadedComment>
  <threadedComment ref="L50" dT="2020-12-15T19:40:02.21" personId="{DC2F4C32-92E0-45B5-9870-23C84B3D9B66}" id="{C4A2C63E-CAFB-45B8-AB24-8058AB329871}">
    <text>Utilities</text>
  </threadedComment>
  <threadedComment ref="L51" dT="2020-12-15T19:40:19.98" personId="{DC2F4C32-92E0-45B5-9870-23C84B3D9B66}" id="{339732AF-0229-4E43-BB04-C14BC3B20017}">
    <text>Miscellaneous work such as National Recreational Trails construction, noise barriers, etc.</text>
  </threadedComment>
  <threadedComment ref="L52" dT="2020-12-15T19:40:39.32" personId="{DC2F4C32-92E0-45B5-9870-23C84B3D9B66}" id="{52C10422-B3A2-41D4-85DC-7ACBD47A5C54}">
    <text>Interest payments and retirement of principal under an eligible bond issue (including capitalized interest) and any other cost incidental to the sale of an eligible bond issue (including issuance costs, insurance or other credit enhancement fees, and other bond-related costs as determined).</text>
  </threadedComment>
  <threadedComment ref="L53" dT="2020-12-15T19:43:02.18" personId="{DC2F4C32-92E0-45B5-9870-23C84B3D9B66}" id="{748EC904-96FA-4858-B41B-CFD227A5B236}">
    <text>Projects using the National Highway Freight Funds program and identified in the NMDOT Freight Plan.</text>
  </threadedComment>
</ThreadedComments>
</file>

<file path=xl/threadedComments/threadedComment4.xml><?xml version="1.0" encoding="utf-8"?>
<ThreadedComments xmlns="http://schemas.microsoft.com/office/spreadsheetml/2018/threadedcomments" xmlns:x="http://schemas.openxmlformats.org/spreadsheetml/2006/main">
  <threadedComment ref="G10" dT="2020-12-15T19:51:23.84" personId="{DC2F4C32-92E0-45B5-9870-23C84B3D9B66}" id="{EF6EC053-D829-4311-8EE6-4454D6B83789}">
    <text>Highest class of Arterials; abutting land uses are NOT directly served by them; also have higher speed limits, higher vehicle miles traveled (VMT), and more travel lanes (than Minor Arterials), which results in more mobility; are used for statewide travel, and typically represents the lowest percentage of mileage of the state’s roadway network.</text>
  </threadedComment>
  <threadedComment ref="L10" dT="2020-12-15T19:12:35.34" personId="{DC2F4C32-92E0-45B5-9870-23C84B3D9B66}" id="{0CDB9596-18F3-4971-8789-E0624E0DD89A}">
    <text>Construction of a new roadway that will not replace an existing roadway. A new roadway will provide: (1) a roadway where none existed or (2) an additional and alternate roadway to an existing roadway that will remain open and continue to serve through traffic.</text>
  </threadedComment>
  <threadedComment ref="W10" dT="2020-12-15T19:55:42.24" personId="{DC2F4C32-92E0-45B5-9870-23C84B3D9B66}" id="{C1029A5E-237C-4E42-9071-0E6B40B58558}">
    <text>Operate with Transparency and Accountability</text>
  </threadedComment>
  <threadedComment ref="G11" dT="2020-12-15T19:51:31.41" personId="{DC2F4C32-92E0-45B5-9870-23C84B3D9B66}" id="{B0E4F721-9BB2-4F4B-99CD-ED52BC6DDD99}">
    <text>Other Freeways and Expressways – Very similar to Interstates, with travel lanes separated by some type of physical barrier, abutting land uses NOT directly served by them; also have higher speed limits, high VMT, and more travel lanes (than Minor Arterials).</text>
  </threadedComment>
  <threadedComment ref="L11" dT="2020-12-15T19:12:48.09" personId="{DC2F4C32-92E0-45B5-9870-23C84B3D9B66}" id="{CAFCC0E0-D4FB-4A8F-84D1-0BD700506B7C}">
    <text>Construction on approximate alignment of an existing route where the old pavement structure is substantially removed and replaced. Such reconstruction includes widening to provide continuous additional through-lane(s), adding or revising interchanges, or replacing other highway elements such as a grade separation to replace an existing grade intersection. Also included, where necessary, are other incidental improvements such as drainage and shoulder improvements.</text>
  </threadedComment>
  <threadedComment ref="W11" dT="2020-12-15T19:54:41.61" personId="{DC2F4C32-92E0-45B5-9870-23C84B3D9B66}" id="{14600345-8AA5-478B-8F8F-9C138236132D}">
    <text>Improve Safety for All System Users</text>
  </threadedComment>
  <threadedComment ref="G12" dT="2020-12-15T19:51:42.81" personId="{DC2F4C32-92E0-45B5-9870-23C84B3D9B66}" id="{EE1CE4EC-E9E2-4023-8934-E807FCE270D7}">
    <text>Serves major centers of Metropolitan Areas and provides a high degree of mobility; abutting land uses may be directly served by them.</text>
  </threadedComment>
  <threadedComment ref="L12" dT="2020-12-15T19:12:58.51" personId="{DC2F4C32-92E0-45B5-9870-23C84B3D9B66}" id="{227FABEF-DA7D-4649-B96A-D5AD7802B962}">
    <text>Widening the lanes and/or shoulders of an existing roadway without adding through lanes. This may include reconstructing the existing pavement and other incidental improvements such as shoulder and drainage improvements</text>
  </threadedComment>
  <threadedComment ref="W12" dT="2020-12-15T19:54:50.79" personId="{DC2F4C32-92E0-45B5-9870-23C84B3D9B66}" id="{8773E21C-7576-43A4-AB5D-26003381206A}">
    <text>Preserve and Maintain Our Transportation Assets for the Long-Term</text>
  </threadedComment>
  <threadedComment ref="G13" dT="2020-12-15T19:51:53.00" personId="{DC2F4C32-92E0-45B5-9870-23C84B3D9B66}" id="{418BA83A-1BA2-49B6-9311-701CBB317C5D}">
    <text>Used for trips of moderate length, and offer connectivity to the higher Arterial system (Principal Arterials). These roads may carry local bus routes. They offer less mobility (than Principal Arterials), but more accessibility.</text>
  </threadedComment>
  <threadedComment ref="L13" dT="2020-12-15T19:13:57.17" personId="{DC2F4C32-92E0-45B5-9870-23C84B3D9B66}" id="{7980CA13-B32D-497B-867B-09528C544BF4}">
    <text>Widening the lanes and/or shoulders of an existing roadway without adding through lanes. This may include reconstructing the existing pavement and other incidental improvements such as shoulder and drainage improvements</text>
  </threadedComment>
  <threadedComment ref="W13" dT="2020-12-15T19:55:04.56" personId="{DC2F4C32-92E0-45B5-9870-23C84B3D9B66}" id="{C5584299-69DA-4EE0-993C-CCB78DBBF254}">
    <text>Provide Multimodal Access &amp; Connectivity for Community Prosperity</text>
  </threadedComment>
  <threadedComment ref="G14" dT="2020-12-15T19:52:02.16" personId="{DC2F4C32-92E0-45B5-9870-23C84B3D9B66}" id="{667B6E6B-1ED0-4DB4-99B7-E2C51159D9E9}">
    <text>Longer in length than Minor Collectors, connects larger traffic generators to the Arterial network; also have lower connecting driveway densities, higher speed limits, higher VMT, more travel lanes, and are spaced at greater intervals (than Minor Collectors); Major Collector mileage is less than Minor Collector mileage.</text>
  </threadedComment>
  <threadedComment ref="L14" dT="2020-12-15T19:14:09.50" personId="{DC2F4C32-92E0-45B5-9870-23C84B3D9B66}" id="{8C5A8E8B-7B5B-46D6-A474-248515946BF5}">
    <text>Placement of additional surface material over the existing roadway to improve serviceability or to provide additional strength. There may be some upgrading of unsafe features and other incidental work in conjunction with resurfacing. Where surfacing is constructed by a separate project as a final stage of construction, the type of improvement should be the same as that of the preceding stage B new route, relocation, reconstruction, minor widening, etc.</text>
  </threadedComment>
  <threadedComment ref="W14" dT="2020-12-15T19:56:17.39" personId="{DC2F4C32-92E0-45B5-9870-23C84B3D9B66}" id="{B3951B9C-BCC7-4F31-8F57-2741735A1A04}">
    <text>Deliver Programs that Respect New Mexico's Cultures, Environment, History, Health &amp; Quality of Life</text>
  </threadedComment>
  <threadedComment ref="G15" dT="2020-12-15T19:52:09.79" personId="{DC2F4C32-92E0-45B5-9870-23C84B3D9B66}" id="{6240A0A6-C147-4AB7-AEE7-8A1FAA5BC307}">
    <text>Lower speed limits, located in under-served and clustered residential areas; have more connecting driveways, lower VMT than Major Collectors, fewer travel lanes, and are spaced at closer intervals than Major Collectors and includes more mileage than Major Collectors.</text>
  </threadedComment>
  <threadedComment ref="L15" dT="2020-12-15T19:23:19.78" personId="{DC2F4C32-92E0-45B5-9870-23C84B3D9B66}" id="{3158DC5F-2109-4936-9810-C32BB13D299F}">
    <text>F4A, F4B, F4C, Hot In-place Recycling, F4D, F4E, F4F, R4A, R4B, R4C</text>
  </threadedComment>
  <threadedComment ref="G16" dT="2020-12-15T19:52:17.86" personId="{DC2F4C32-92E0-45B5-9870-23C84B3D9B66}" id="{3BF61699-64AB-4496-B3FA-7492A1832732}">
    <text>Account for the highest percentage of all roadways in terms of mileage. Local roads carry no through traffic movement and are used to provide access to adjacent land. [Local roads are not represented on this map as part of the roadway overlay for faster map load-time, but some additional roads are included in the base map, particularly when you zoom into the community level.]</text>
  </threadedComment>
  <threadedComment ref="L16" dT="2020-12-15T19:25:24.15" personId="{DC2F4C32-92E0-45B5-9870-23C84B3D9B66}" id="{FFAD3D26-1447-4BA5-9815-F099DC799D2C}">
    <text xml:space="preserve">F6A, F6B, F6C, F6D, F6E, F6F, F6H, F6I, F6G, R6A, R6B, R6C, R6D
</text>
  </threadedComment>
  <threadedComment ref="L17" dT="2020-12-15T19:21:38.40" personId="{DC2F4C32-92E0-45B5-9870-23C84B3D9B66}" id="{2148292E-7BF1-4C64-BA22-068305093217}">
    <text>F3A - Scrub Seal, F3B - Chip Seal, F3C - Slurry Seal, F3D - Cape Seal, F3E - ROGFC/OGFC, F3F - Microsurfacing, F3G - Plant Mix Wearing Course overlay or NovaChip Overlay, R3A - Diamond Grinding, R3B - Diamond Grooving</text>
  </threadedComment>
  <threadedComment ref="L18" dT="2020-12-15T19:24:12.14" personId="{DC2F4C32-92E0-45B5-9870-23C84B3D9B66}" id="{52AFAD57-5BAA-4C12-9B27-ED0A6D8D44A0}">
    <text>F5A, F5B, F5C, F5D, F5E, F5F, R5A, R5B, R5C</text>
  </threadedComment>
  <threadedComment ref="L19" dT="2020-12-15T19:17:26.43" personId="{DC2F4C32-92E0-45B5-9870-23C84B3D9B66}" id="{3E04B921-B549-4A3E-8C1A-0179C95E9F8E}">
    <text>F1A - Crack Seal, F1B - Fog Seal, R1 - Joint and Crack Seal</text>
  </threadedComment>
  <threadedComment ref="L20" dT="2020-12-15T19:26:12.74" personId="{DC2F4C32-92E0-45B5-9870-23C84B3D9B66}" id="{CAA144ED-A773-4E99-A7DF-D6254730322F}">
    <text>See Figure D for specific pavement treatment categories.</text>
  </threadedComment>
  <threadedComment ref="L21" dT="2020-12-15T19:25:45.97" personId="{DC2F4C32-92E0-45B5-9870-23C84B3D9B66}" id="{0B6B0319-D0E0-4D5C-BBF8-8AB1681189BA}">
    <text>R7A - Rubblizing (PCCP), R7B - Reconstruction</text>
  </threadedComment>
  <threadedComment ref="L22" dT="2020-12-15T19:26:27.24" personId="{DC2F4C32-92E0-45B5-9870-23C84B3D9B66}" id="{F48DD67B-8688-4B99-9E6D-BCE1AA763AB7}">
    <text>Construction of a new bridge that does not replace or relocate an existing bridge.</text>
  </threadedComment>
  <threadedComment ref="L23" dT="2020-12-15T19:26:39.49" personId="{DC2F4C32-92E0-45B5-9870-23C84B3D9B66}" id="{D5756B04-8C40-4585-BFF5-6B9DDC0AF84C}">
    <text>Total replacement of a structurally inadequate or functionally obsolete bridge with a new structure constructed with additional lanes in the same general traffic corridor to current geometric construction standards. Incidental roadway approach work is included. The use of this code requires the reporting of the National Bridge Inventory (NBI) structure number in the data field identified Bridge Numbers.</text>
  </threadedComment>
  <threadedComment ref="L24" dT="2020-12-15T19:27:04.82" personId="{DC2F4C32-92E0-45B5-9870-23C84B3D9B66}" id="{2FA00B72-B1BC-44D6-8CF9-3328B3442944}">
    <text>Total replacement of a structurally-inadequate or functionally-obsolete bridge with a new structure without adding lanes constructed in the same general traffic corridor to current geometric construction standards. A bridge removed and replaced with a lesser facility is considered a bridge replacement. Incidental roadway approach work is included. The use of this code requires the reporting of the National Bridge Inventory (NBI) structure number in the data field identified Bridge Numbers.</text>
  </threadedComment>
  <threadedComment ref="L25" dT="2020-12-15T19:28:10.84" personId="{DC2F4C32-92E0-45B5-9870-23C84B3D9B66}" id="{DEF4DD5C-80EE-4163-AC84-B229D97D39EA}">
    <text>For the major work required to restore structural integrity of a bridge as well as work necessary to correct major safety defects. Bridge deck replacement (both partial and complete) and widening of bridges without adding through lanes to specified standards are included. Work required correcting minor structure and safety defects or deficiencies, such as deck patching, resurfacing, protective systems, upgrading railings, curbs, or other preventative maintenance items are included. If HBRRP funds are involved, the use of this code requires the reporting of the National Bridge Inventory (NBI) structure number in the data field identified Bridge Numbers.</text>
  </threadedComment>
  <threadedComment ref="L26" dT="2020-12-15T19:42:25.67" personId="{DC2F4C32-92E0-45B5-9870-23C84B3D9B66}" id="{13F71629-62B3-4CE2-97C0-F18CA1EEB3F3}">
    <text>Activities that prevent, delay, or reduce deterioration of bridges or bridge elements, restore the function of existing bridges, keep bridges in good condition and extend their life.</text>
  </threadedComment>
  <threadedComment ref="L27" dT="2020-12-15T19:28:34.28" personId="{DC2F4C32-92E0-45B5-9870-23C84B3D9B66}" id="{39F52F08-53A3-4707-9827-FC456B2174FC}">
    <text>For the preparation of plans, specifications, and estimates (PS&amp;E), traffic, and related studies including field inspections, surveys, material testing, and borings.</text>
  </threadedComment>
  <threadedComment ref="L28" dT="2020-12-15T19:29:16.16" personId="{DC2F4C32-92E0-45B5-9870-23C84B3D9B66}" id="{81F6B6D8-4C6D-4CC7-A5EF-27F8BFC46C75}">
    <text>For purchase of land, improvement and easements, in addition to the cost of moving and relocating buildings, businesses, and persons.</text>
  </threadedComment>
  <threadedComment ref="L29" dT="2020-12-15T19:29:56.41" personId="{DC2F4C32-92E0-45B5-9870-23C84B3D9B66}" id="{9B117E1A-AA7E-4AAD-8F70-8DC5B2DD2017}">
    <text>For Planning related purposes.</text>
  </threadedComment>
  <threadedComment ref="L31" dT="2020-12-15T19:30:20.07" personId="{DC2F4C32-92E0-45B5-9870-23C84B3D9B66}" id="{CA7061B0-220B-4266-A3B1-FEFEC152B6A9}">
    <text>For Research related purposes</text>
  </threadedComment>
  <threadedComment ref="L32" dT="2020-12-15T19:30:54.88" personId="{DC2F4C32-92E0-45B5-9870-23C84B3D9B66}" id="{5A22A678-97EF-47DD-B452-B174304A1ED2}">
    <text>For improvements that do not provide any increase in the level of service, in the condition of the facility or in safety features. Typical improvements that fall in this category would be noise barriers, beautification, and other environmentally related features not built as a part of any other improvement type. If environmental mitigation is needed as the result of a bridge project and it is confined to the reasonable touchdown and the bridge itself, then this is allowable with HBRRP Funds. Outside the reasonable touchdown would not be considered eligible.</text>
  </threadedComment>
  <threadedComment ref="L33" dT="2020-12-15T19:31:15.81" personId="{DC2F4C32-92E0-45B5-9870-23C84B3D9B66}" id="{8F72C98B-A24E-41D1-BD60-5C367AB59C34}">
    <text>For projects or a significant portion of a project that provides features or devices to enhance safety. For example, expenditures on projects designed to improve the safety of at-grade railroad crossings or for the construction of facilities dedicated to the enforcement of vehicle weight regulations.</text>
  </threadedComment>
  <threadedComment ref="L34" dT="2020-12-15T19:31:41.09" personId="{DC2F4C32-92E0-45B5-9870-23C84B3D9B66}" id="{8D1994DF-BC8D-4732-B3E0-1B487B5C7174}">
    <text>Improvements to crossing warning Protective Devices such as signs, markings, and cross bucks; flashing light additions/improvements; and improvement to track circuitry.</text>
  </threadedComment>
  <threadedComment ref="L35" dT="2020-12-15T19:31:57.61" personId="{DC2F4C32-92E0-45B5-9870-23C84B3D9B66}" id="{F441E3F6-2647-499B-8F3B-5ADBF3380660}">
    <text>For transit and transit-related purposes.</text>
  </threadedComment>
  <threadedComment ref="L36" dT="2020-12-15T19:32:30.58" personId="{DC2F4C32-92E0-45B5-9870-23C84B3D9B66}" id="{3090128A-BDC1-4D5E-BA83-400A2FCFBEDD}">
    <text>Traffic operation improvements that are designed to reduce traffic congestion and to facilitate the flow of traffic, both people and vehicles, on existing systems, or to conserve motor fuels. Include automated toll collection equipment, road and bridge surveillance and control systems, etc</text>
  </threadedComment>
  <threadedComment ref="L37" dT="2020-12-15T19:37:59.91" personId="{DC2F4C32-92E0-45B5-9870-23C84B3D9B66}" id="{F20FD57D-22A4-4789-A5FF-86D2BCB621F9}">
    <text>Administration for National Recreational Trails Projects, Commercial Vehicles, and other similar projects.</text>
  </threadedComment>
  <threadedComment ref="L38" dT="2020-12-15T19:38:37.32" personId="{DC2F4C32-92E0-45B5-9870-23C84B3D9B66}" id="{5AFBE9B7-F32F-49E2-B0EF-09C57BF30438}">
    <text>For independent projects (not part of any other Federal-aid Highway project) to construct a facility to accommodate bicycle transportation and pedestrians.</text>
  </threadedComment>
  <threadedComment ref="L39" dT="2020-12-15T19:39:06.30" personId="{DC2F4C32-92E0-45B5-9870-23C84B3D9B66}" id="{E5B5ECF2-42BD-486A-A981-C57E29BEB8DD}">
    <text>For projects involving landscaping and other scenic beautification through planting and related work. This includes vegetation management to assure the sustain ability of landscape areas.</text>
  </threadedComment>
  <threadedComment ref="L40" dT="2020-12-15T23:29:18.01" personId="{DC2F4C32-92E0-45B5-9870-23C84B3D9B66}" id="{C8E8F3CA-4764-4503-AC31-BCC64298EBD3}">
    <text>TAP/RTP</text>
  </threadedComment>
  <threadedComment ref="L41" dT="2020-12-15T19:39:40.30" personId="{DC2F4C32-92E0-45B5-9870-23C84B3D9B66}" id="{478B0B11-A7B4-49A0-AF3A-A0BCF363120A}">
    <text>Training; Supportive Services; TRAC; On the Job Training</text>
  </threadedComment>
  <threadedComment ref="L42" dT="2020-12-15T19:40:02.21" personId="{DC2F4C32-92E0-45B5-9870-23C84B3D9B66}" id="{24D96F0B-0C99-4D7D-AD1F-5AFBCA10BEDA}">
    <text>Utilities</text>
  </threadedComment>
  <threadedComment ref="L43" dT="2020-12-15T19:40:19.98" personId="{DC2F4C32-92E0-45B5-9870-23C84B3D9B66}" id="{D35D2C07-3F97-4B01-AF78-2D39A7A40248}">
    <text>Miscellaneous work such as National Recreational Trails construction, noise barriers, etc.</text>
  </threadedComment>
  <threadedComment ref="L44" dT="2020-12-15T19:40:39.32" personId="{DC2F4C32-92E0-45B5-9870-23C84B3D9B66}" id="{E76D0FDE-13D0-479A-95D4-15EF6324FDA8}">
    <text>Interest payments and retirement of principal under an eligible bond issue (including capitalized interest) and any other cost incidental to the sale of an eligible bond issue (including issuance costs, insurance or other credit enhancement fees, and other bond-related costs as determined).</text>
  </threadedComment>
  <threadedComment ref="L45" dT="2020-12-15T19:43:02.18" personId="{DC2F4C32-92E0-45B5-9870-23C84B3D9B66}" id="{E1C759B5-ECA6-4CE3-8770-5611CFCBC152}">
    <text>Projects using the National Highway Freight Funds program and identified in the NMDOT Freight Plan.</text>
  </threadedComment>
</ThreadedComments>
</file>

<file path=xl/threadedComments/threadedComment5.xml><?xml version="1.0" encoding="utf-8"?>
<ThreadedComments xmlns="http://schemas.microsoft.com/office/spreadsheetml/2018/threadedcomments" xmlns:x="http://schemas.openxmlformats.org/spreadsheetml/2006/main">
  <threadedComment ref="G11" dT="2020-12-15T19:51:23.84" personId="{DC2F4C32-92E0-45B5-9870-23C84B3D9B66}" id="{D83DA28D-AAD3-40A1-A219-81AE01ADA0E3}">
    <text>Highest class of Arterials; abutting land uses are NOT directly served by them; also have higher speed limits, higher vehicle miles traveled (VMT), and more travel lanes (than Minor Arterials), which results in more mobility; are used for statewide travel, and typically represents the lowest percentage of mileage of the state’s roadway network.</text>
  </threadedComment>
  <threadedComment ref="L11" dT="2020-12-15T19:12:35.34" personId="{DC2F4C32-92E0-45B5-9870-23C84B3D9B66}" id="{644BA1F5-731F-42BB-9BB8-E1BB7D8D80FD}">
    <text>Construction of a new roadway that will not replace an existing roadway. A new roadway will provide: (1) a roadway where none existed or (2) an additional and alternate roadway to an existing roadway that will remain open and continue to serve through traffic.</text>
  </threadedComment>
  <threadedComment ref="W11" dT="2020-12-15T19:55:42.24" personId="{DC2F4C32-92E0-45B5-9870-23C84B3D9B66}" id="{41D2BB47-D4A5-4D6F-8CA1-AC3F1E592EBE}">
    <text>Operate with Transparency and Accountability</text>
  </threadedComment>
  <threadedComment ref="G12" dT="2020-12-15T19:51:31.41" personId="{DC2F4C32-92E0-45B5-9870-23C84B3D9B66}" id="{C5B50A9D-12F3-4822-B785-ABFBF1223B4D}">
    <text>Other Freeways and Expressways – Very similar to Interstates, with travel lanes separated by some type of physical barrier, abutting land uses NOT directly served by them; also have higher speed limits, high VMT, and more travel lanes (than Minor Arterials).</text>
  </threadedComment>
  <threadedComment ref="L12" dT="2020-12-15T19:12:48.09" personId="{DC2F4C32-92E0-45B5-9870-23C84B3D9B66}" id="{EE02CE56-D774-4355-AFEA-3AF1A0F2A105}">
    <text>Construction on approximate alignment of an existing route where the old pavement structure is substantially removed and replaced. Such reconstruction includes widening to provide continuous additional through-lane(s), adding or revising interchanges, or replacing other highway elements such as a grade separation to replace an existing grade intersection. Also included, where necessary, are other incidental improvements such as drainage and shoulder improvements.</text>
  </threadedComment>
  <threadedComment ref="W12" dT="2020-12-15T19:54:41.61" personId="{DC2F4C32-92E0-45B5-9870-23C84B3D9B66}" id="{09E88D2C-3CFD-4649-A6FD-B1816C4E48AB}">
    <text>Improve Safety for All System Users</text>
  </threadedComment>
  <threadedComment ref="G13" dT="2020-12-15T19:51:42.81" personId="{DC2F4C32-92E0-45B5-9870-23C84B3D9B66}" id="{E093B461-B52D-4E56-9B65-1653D40ED396}">
    <text>Serves major centers of Metropolitan Areas and provides a high degree of mobility; abutting land uses may be directly served by them.</text>
  </threadedComment>
  <threadedComment ref="L13" dT="2020-12-15T19:12:58.51" personId="{DC2F4C32-92E0-45B5-9870-23C84B3D9B66}" id="{9E128398-EE75-4568-A827-997FDC95698B}">
    <text>Widening the lanes and/or shoulders of an existing roadway without adding through lanes. This may include reconstructing the existing pavement and other incidental improvements such as shoulder and drainage improvements</text>
  </threadedComment>
  <threadedComment ref="W13" dT="2020-12-15T19:54:50.79" personId="{DC2F4C32-92E0-45B5-9870-23C84B3D9B66}" id="{E76290D4-FC7D-4E61-82C2-8EF919150A8C}">
    <text>Preserve and Maintain Our Transportation Assets for the Long-Term</text>
  </threadedComment>
  <threadedComment ref="G14" dT="2020-12-15T19:51:53.00" personId="{DC2F4C32-92E0-45B5-9870-23C84B3D9B66}" id="{D3690523-426E-4CE6-9AA9-B08A6BAB39AB}">
    <text>Used for trips of moderate length, and offer connectivity to the higher Arterial system (Principal Arterials). These roads may carry local bus routes. They offer less mobility (than Principal Arterials), but more accessibility.</text>
  </threadedComment>
  <threadedComment ref="L14" dT="2020-12-15T19:13:57.17" personId="{DC2F4C32-92E0-45B5-9870-23C84B3D9B66}" id="{26021C1F-360C-4119-973D-B1E707DB2A99}">
    <text>Widening the lanes and/or shoulders of an existing roadway without adding through lanes. This may include reconstructing the existing pavement and other incidental improvements such as shoulder and drainage improvements</text>
  </threadedComment>
  <threadedComment ref="W14" dT="2020-12-15T19:55:04.56" personId="{DC2F4C32-92E0-45B5-9870-23C84B3D9B66}" id="{682FF802-CF7B-44E7-9209-D7F44309053A}">
    <text>Provide Multimodal Access &amp; Connectivity for Community Prosperity</text>
  </threadedComment>
  <threadedComment ref="G15" dT="2020-12-15T19:52:02.16" personId="{DC2F4C32-92E0-45B5-9870-23C84B3D9B66}" id="{6AC0CFE7-9895-4D89-B25A-CE283B6AF1A5}">
    <text>Longer in length than Minor Collectors, connects larger traffic generators to the Arterial network; also have lower connecting driveway densities, higher speed limits, higher VMT, more travel lanes, and are spaced at greater intervals (than Minor Collectors); Major Collector mileage is less than Minor Collector mileage.</text>
  </threadedComment>
  <threadedComment ref="L15" dT="2020-12-15T19:14:09.50" personId="{DC2F4C32-92E0-45B5-9870-23C84B3D9B66}" id="{302A768F-5E57-4731-A93E-73B49C5ADBC7}">
    <text>Placement of additional surface material over the existing roadway to improve serviceability or to provide additional strength. There may be some upgrading of unsafe features and other incidental work in conjunction with resurfacing. Where surfacing is constructed by a separate project as a final stage of construction, the type of improvement should be the same as that of the preceding stage B new route, relocation, reconstruction, minor widening, etc.</text>
  </threadedComment>
  <threadedComment ref="W15" dT="2020-12-15T19:56:17.39" personId="{DC2F4C32-92E0-45B5-9870-23C84B3D9B66}" id="{89944A8B-FBC2-46BB-9A7A-9FE84AF1CD8D}">
    <text>Deliver Programs that Respect New Mexico's Cultures, Environment, History, Health &amp; Quality of Life</text>
  </threadedComment>
  <threadedComment ref="G16" dT="2020-12-15T19:52:09.79" personId="{DC2F4C32-92E0-45B5-9870-23C84B3D9B66}" id="{FB59563B-05C1-4949-9BAD-261D22805A80}">
    <text>Lower speed limits, located in under-served and clustered residential areas; have more connecting driveways, lower VMT than Major Collectors, fewer travel lanes, and are spaced at closer intervals than Major Collectors and includes more mileage than Major Collectors.</text>
  </threadedComment>
  <threadedComment ref="L16" dT="2020-12-15T19:23:19.78" personId="{DC2F4C32-92E0-45B5-9870-23C84B3D9B66}" id="{C8B21066-3821-4B31-AE35-8955CBF198B2}">
    <text>F4A, F4B, F4C, Hot In-place Recycling, F4D, F4E, F4F, R4A, R4B, R4C</text>
  </threadedComment>
  <threadedComment ref="G17" dT="2020-12-15T19:52:17.86" personId="{DC2F4C32-92E0-45B5-9870-23C84B3D9B66}" id="{497ED4A7-CC26-4547-8FB9-8D075C04EE58}">
    <text>Account for the highest percentage of all roadways in terms of mileage. Local roads carry no through traffic movement and are used to provide access to adjacent land. [Local roads are not represented on this map as part of the roadway overlay for faster map load-time, but some additional roads are included in the base map, particularly when you zoom into the community level.]</text>
  </threadedComment>
  <threadedComment ref="L17" dT="2020-12-15T19:25:24.15" personId="{DC2F4C32-92E0-45B5-9870-23C84B3D9B66}" id="{3BBCDC36-E281-4A7B-B6EF-FEC8FC7BE9C3}">
    <text xml:space="preserve">F6A, F6B, F6C, F6D, F6E, F6F, F6H, F6I, F6G, R6A, R6B, R6C, R6D
</text>
  </threadedComment>
  <threadedComment ref="L18" dT="2020-12-15T19:21:38.40" personId="{DC2F4C32-92E0-45B5-9870-23C84B3D9B66}" id="{DDFB3379-82BB-4F4A-B6F1-B0FD89613053}">
    <text>F3A - Scrub Seal, F3B - Chip Seal, F3C - Slurry Seal, F3D - Cape Seal, F3E - ROGFC/OGFC, F3F - Microsurfacing, F3G - Plant Mix Wearing Course overlay or NovaChip Overlay, R3A - Diamond Grinding, R3B - Diamond Grooving</text>
  </threadedComment>
  <threadedComment ref="L19" dT="2020-12-15T19:24:12.14" personId="{DC2F4C32-92E0-45B5-9870-23C84B3D9B66}" id="{138B4E6E-FC81-4E65-8E79-B34B041E2207}">
    <text>F5A, F5B, F5C, F5D, F5E, F5F, R5A, R5B, R5C</text>
  </threadedComment>
  <threadedComment ref="L20" dT="2020-12-15T19:17:26.43" personId="{DC2F4C32-92E0-45B5-9870-23C84B3D9B66}" id="{F62FE729-D861-41AC-9919-5851F2271258}">
    <text>F1A - Crack Seal, F1B - Fog Seal, R1 - Joint and Crack Seal</text>
  </threadedComment>
  <threadedComment ref="L21" dT="2020-12-15T19:26:12.74" personId="{DC2F4C32-92E0-45B5-9870-23C84B3D9B66}" id="{CE838083-80E7-448C-B30A-D5FB76FBE8A5}">
    <text>See Figure D for specific pavement treatment categories.</text>
  </threadedComment>
  <threadedComment ref="L22" dT="2020-12-15T19:25:45.97" personId="{DC2F4C32-92E0-45B5-9870-23C84B3D9B66}" id="{2E6368EB-478B-4C17-94AC-3D2B4D29AB40}">
    <text>R7A - Rubblizing (PCCP), R7B - Reconstruction</text>
  </threadedComment>
  <threadedComment ref="L23" dT="2020-12-15T19:26:27.24" personId="{DC2F4C32-92E0-45B5-9870-23C84B3D9B66}" id="{19EEC741-293C-41A5-8DFB-1D198C9145CB}">
    <text>Construction of a new bridge that does not replace or relocate an existing bridge.</text>
  </threadedComment>
  <threadedComment ref="L24" dT="2020-12-15T19:26:39.49" personId="{DC2F4C32-92E0-45B5-9870-23C84B3D9B66}" id="{52E7BEDB-310C-4975-BEF7-7CBF0041A986}">
    <text>Total replacement of a structurally inadequate or functionally obsolete bridge with a new structure constructed with additional lanes in the same general traffic corridor to current geometric construction standards. Incidental roadway approach work is included. The use of this code requires the reporting of the National Bridge Inventory (NBI) structure number in the data field identified Bridge Numbers.</text>
  </threadedComment>
  <threadedComment ref="L25" dT="2020-12-15T19:27:04.82" personId="{DC2F4C32-92E0-45B5-9870-23C84B3D9B66}" id="{0E193527-1110-4661-9C0B-A650463ACBFE}">
    <text>Total replacement of a structurally-inadequate or functionally-obsolete bridge with a new structure without adding lanes constructed in the same general traffic corridor to current geometric construction standards. A bridge removed and replaced with a lesser facility is considered a bridge replacement. Incidental roadway approach work is included. The use of this code requires the reporting of the National Bridge Inventory (NBI) structure number in the data field identified Bridge Numbers.</text>
  </threadedComment>
  <threadedComment ref="L26" dT="2020-12-15T19:28:10.84" personId="{DC2F4C32-92E0-45B5-9870-23C84B3D9B66}" id="{4896643C-9AE1-41BB-80F0-A65A6AB5109A}">
    <text>For the major work required to restore structural integrity of a bridge as well as work necessary to correct major safety defects. Bridge deck replacement (both partial and complete) and widening of bridges without adding through lanes to specified standards are included. Work required correcting minor structure and safety defects or deficiencies, such as deck patching, resurfacing, protective systems, upgrading railings, curbs, or other preventative maintenance items are included. If HBRRP funds are involved, the use of this code requires the reporting of the National Bridge Inventory (NBI) structure number in the data field identified Bridge Numbers.</text>
  </threadedComment>
  <threadedComment ref="L27" dT="2020-12-15T19:42:25.67" personId="{DC2F4C32-92E0-45B5-9870-23C84B3D9B66}" id="{18BD1BE7-7273-431B-B55F-1C3C41147CEA}">
    <text>Activities that prevent, delay, or reduce deterioration of bridges or bridge elements, restore the function of existing bridges, keep bridges in good condition and extend their life.</text>
  </threadedComment>
  <threadedComment ref="L28" dT="2020-12-15T19:28:34.28" personId="{DC2F4C32-92E0-45B5-9870-23C84B3D9B66}" id="{15BF010F-E2F2-4123-B00F-CE97AED1A9B9}">
    <text>For the preparation of plans, specifications, and estimates (PS&amp;E), traffic, and related studies including field inspections, surveys, material testing, and borings.</text>
  </threadedComment>
  <threadedComment ref="L29" dT="2020-12-15T19:29:16.16" personId="{DC2F4C32-92E0-45B5-9870-23C84B3D9B66}" id="{74E16B9A-DD56-4652-9CE9-AF97C1CE91C0}">
    <text>For purchase of land, improvement and easements, in addition to the cost of moving and relocating buildings, businesses, and persons.</text>
  </threadedComment>
  <threadedComment ref="L30" dT="2020-12-15T19:29:56.41" personId="{DC2F4C32-92E0-45B5-9870-23C84B3D9B66}" id="{F939BA55-B61F-4E1F-9079-E65365235B26}">
    <text>For Planning related purposes.</text>
  </threadedComment>
  <threadedComment ref="L32" dT="2020-12-15T19:30:20.07" personId="{DC2F4C32-92E0-45B5-9870-23C84B3D9B66}" id="{C150A014-C3D8-423F-84B4-76FBD54536B6}">
    <text>For Research related purposes</text>
  </threadedComment>
  <threadedComment ref="L33" dT="2020-12-15T19:30:54.88" personId="{DC2F4C32-92E0-45B5-9870-23C84B3D9B66}" id="{2DCFB3A1-FF4F-462B-A788-77E11D647B03}">
    <text>For improvements that do not provide any increase in the level of service, in the condition of the facility or in safety features. Typical improvements that fall in this category would be noise barriers, beautification, and other environmentally related features not built as a part of any other improvement type. If environmental mitigation is needed as the result of a bridge project and it is confined to the reasonable touchdown and the bridge itself, then this is allowable with HBRRP Funds. Outside the reasonable touchdown would not be considered eligible.</text>
  </threadedComment>
  <threadedComment ref="L34" dT="2020-12-15T19:31:15.81" personId="{DC2F4C32-92E0-45B5-9870-23C84B3D9B66}" id="{5875FC7E-A14B-42A0-B750-E63F36001495}">
    <text>For projects or a significant portion of a project that provides features or devices to enhance safety. For example, expenditures on projects designed to improve the safety of at-grade railroad crossings or for the construction of facilities dedicated to the enforcement of vehicle weight regulations.</text>
  </threadedComment>
  <threadedComment ref="L35" dT="2020-12-15T19:31:41.09" personId="{DC2F4C32-92E0-45B5-9870-23C84B3D9B66}" id="{E20477DD-A943-44A7-ACDE-96976629D402}">
    <text>Improvements to crossing warning Protective Devices such as signs, markings, and cross bucks; flashing light additions/improvements; and improvement to track circuitry.</text>
  </threadedComment>
  <threadedComment ref="L36" dT="2020-12-15T19:31:57.61" personId="{DC2F4C32-92E0-45B5-9870-23C84B3D9B66}" id="{61E96095-45BA-471F-B648-5AD170DE00EB}">
    <text>For transit and transit-related purposes.</text>
  </threadedComment>
  <threadedComment ref="L37" dT="2020-12-15T19:32:30.58" personId="{DC2F4C32-92E0-45B5-9870-23C84B3D9B66}" id="{784627B9-CE77-4333-8D53-79E4DA8B4199}">
    <text>Traffic operation improvements that are designed to reduce traffic congestion and to facilitate the flow of traffic, both people and vehicles, on existing systems, or to conserve motor fuels. Include automated toll collection equipment, road and bridge surveillance and control systems, etc</text>
  </threadedComment>
  <threadedComment ref="L38" dT="2020-12-15T19:37:59.91" personId="{DC2F4C32-92E0-45B5-9870-23C84B3D9B66}" id="{32341FBF-B1A3-4375-A8EE-4034E39C3CBB}">
    <text>Administration for National Recreational Trails Projects, Commercial Vehicles, and other similar projects.</text>
  </threadedComment>
  <threadedComment ref="L39" dT="2020-12-15T19:38:37.32" personId="{DC2F4C32-92E0-45B5-9870-23C84B3D9B66}" id="{E2A8A580-0EA2-43BD-92EA-69CA6CFF979D}">
    <text>For independent projects (not part of any other Federal-aid Highway project) to construct a facility to accommodate bicycle transportation and pedestrians.</text>
  </threadedComment>
  <threadedComment ref="L40" dT="2020-12-15T19:39:06.30" personId="{DC2F4C32-92E0-45B5-9870-23C84B3D9B66}" id="{812E5655-CD04-4094-9509-D76965EA904D}">
    <text>For projects involving landscaping and other scenic beautification through planting and related work. This includes vegetation management to assure the sustain ability of landscape areas.</text>
  </threadedComment>
  <threadedComment ref="L41" dT="2020-12-15T23:29:29.38" personId="{DC2F4C32-92E0-45B5-9870-23C84B3D9B66}" id="{11A85E69-8A97-4789-A238-E2F1E90DDB02}">
    <text>TAP/RTP</text>
  </threadedComment>
  <threadedComment ref="L42" dT="2020-12-15T19:39:40.30" personId="{DC2F4C32-92E0-45B5-9870-23C84B3D9B66}" id="{6E5CB671-2E96-48AE-8B82-446323EBCE81}">
    <text>Training; Supportive Services; TRAC; On the Job Training</text>
  </threadedComment>
  <threadedComment ref="L43" dT="2020-12-15T19:40:02.21" personId="{DC2F4C32-92E0-45B5-9870-23C84B3D9B66}" id="{70760803-FE63-4A93-9F77-5FBC0EE77769}">
    <text>Utilities</text>
  </threadedComment>
  <threadedComment ref="L44" dT="2020-12-15T19:40:19.98" personId="{DC2F4C32-92E0-45B5-9870-23C84B3D9B66}" id="{8C620D57-A95C-4484-A7CC-733104243522}">
    <text>Miscellaneous work such as National Recreational Trails construction, noise barriers, etc.</text>
  </threadedComment>
  <threadedComment ref="L45" dT="2020-12-15T19:40:39.32" personId="{DC2F4C32-92E0-45B5-9870-23C84B3D9B66}" id="{F9653D2D-4745-4D4A-83CC-3EBE58D33BFE}">
    <text>Interest payments and retirement of principal under an eligible bond issue (including capitalized interest) and any other cost incidental to the sale of an eligible bond issue (including issuance costs, insurance or other credit enhancement fees, and other bond-related costs as determined).</text>
  </threadedComment>
  <threadedComment ref="L46" dT="2020-12-15T19:43:02.18" personId="{DC2F4C32-92E0-45B5-9870-23C84B3D9B66}" id="{8FD8120A-9477-4107-9E8C-7CAB371B88B3}">
    <text>Projects using the National Highway Freight Funds program and identified in the NMDOT Freight Plan.</text>
  </threadedComment>
</ThreadedComments>
</file>

<file path=xl/threadedComments/threadedComment6.xml><?xml version="1.0" encoding="utf-8"?>
<ThreadedComments xmlns="http://schemas.microsoft.com/office/spreadsheetml/2018/threadedcomments" xmlns:x="http://schemas.openxmlformats.org/spreadsheetml/2006/main">
  <threadedComment ref="G7" dT="2020-12-15T19:51:23.84" personId="{DC2F4C32-92E0-45B5-9870-23C84B3D9B66}" id="{25A94536-F3A0-4901-9A89-4892B2280E3D}">
    <text>Highest class of Arterials; abutting land uses are NOT directly served by them; also have higher speed limits, higher vehicle miles traveled (VMT), and more travel lanes (than Minor Arterials), which results in more mobility; are used for statewide travel, and typically represents the lowest percentage of mileage of the state’s roadway network.</text>
  </threadedComment>
  <threadedComment ref="L7" dT="2020-12-15T19:12:35.34" personId="{DC2F4C32-92E0-45B5-9870-23C84B3D9B66}" id="{11A2613B-E9AA-46AF-A93B-7870C6B48404}">
    <text>Construction of a new roadway that will not replace an existing roadway. A new roadway will provide: (1) a roadway where none existed or (2) an additional and alternate roadway to an existing roadway that will remain open and continue to serve through traffic.</text>
  </threadedComment>
  <threadedComment ref="W7" dT="2020-12-15T19:55:42.24" personId="{DC2F4C32-92E0-45B5-9870-23C84B3D9B66}" id="{56924851-6171-4312-B8CD-DB9B291BA4CE}">
    <text>Operate with Transparency and Accountability</text>
  </threadedComment>
  <threadedComment ref="G8" dT="2020-12-15T19:51:31.41" personId="{DC2F4C32-92E0-45B5-9870-23C84B3D9B66}" id="{A09158B2-3145-48FE-8FEB-B0B9279CB702}">
    <text>Other Freeways and Expressways – Very similar to Interstates, with travel lanes separated by some type of physical barrier, abutting land uses NOT directly served by them; also have higher speed limits, high VMT, and more travel lanes (than Minor Arterials).</text>
  </threadedComment>
  <threadedComment ref="L8" dT="2020-12-15T19:12:48.09" personId="{DC2F4C32-92E0-45B5-9870-23C84B3D9B66}" id="{58E9B3B7-5CFD-4E2A-A9F2-80368FD3DE66}">
    <text>Construction on approximate alignment of an existing route where the old pavement structure is substantially removed and replaced. Such reconstruction includes widening to provide continuous additional through-lane(s), adding or revising interchanges, or replacing other highway elements such as a grade separation to replace an existing grade intersection. Also included, where necessary, are other incidental improvements such as drainage and shoulder improvements.</text>
  </threadedComment>
  <threadedComment ref="W8" dT="2020-12-15T19:54:41.61" personId="{DC2F4C32-92E0-45B5-9870-23C84B3D9B66}" id="{979E196E-DE36-4744-AEB0-3F62484C6550}">
    <text>Improve Safety for All System Users</text>
  </threadedComment>
  <threadedComment ref="G9" dT="2020-12-15T19:51:42.81" personId="{DC2F4C32-92E0-45B5-9870-23C84B3D9B66}" id="{3163290F-A997-44F8-BB24-C45E140468A2}">
    <text>Serves major centers of Metropolitan Areas and provides a high degree of mobility; abutting land uses may be directly served by them.</text>
  </threadedComment>
  <threadedComment ref="L9" dT="2020-12-15T19:12:58.51" personId="{DC2F4C32-92E0-45B5-9870-23C84B3D9B66}" id="{7C4931E9-BC66-4CC6-8478-50A62B4D7C70}">
    <text>Widening the lanes and/or shoulders of an existing roadway without adding through lanes. This may include reconstructing the existing pavement and other incidental improvements such as shoulder and drainage improvements</text>
  </threadedComment>
  <threadedComment ref="W9" dT="2020-12-15T19:54:50.79" personId="{DC2F4C32-92E0-45B5-9870-23C84B3D9B66}" id="{1B5A9590-66F0-4789-8D4F-56BA64889CF1}">
    <text>Preserve and Maintain Our Transportation Assets for the Long-Term</text>
  </threadedComment>
  <threadedComment ref="G10" dT="2020-12-15T19:51:53.00" personId="{DC2F4C32-92E0-45B5-9870-23C84B3D9B66}" id="{13DBCC09-5DAC-4016-891C-CEDAD57F7A8F}">
    <text>Used for trips of moderate length, and offer connectivity to the higher Arterial system (Principal Arterials). These roads may carry local bus routes. They offer less mobility (than Principal Arterials), but more accessibility.</text>
  </threadedComment>
  <threadedComment ref="L10" dT="2020-12-15T19:13:57.17" personId="{DC2F4C32-92E0-45B5-9870-23C84B3D9B66}" id="{3AF8D635-D92E-4BBB-BFA7-077920E0FF5E}">
    <text>Widening the lanes and/or shoulders of an existing roadway without adding through lanes. This may include reconstructing the existing pavement and other incidental improvements such as shoulder and drainage improvements</text>
  </threadedComment>
  <threadedComment ref="W10" dT="2020-12-15T19:55:04.56" personId="{DC2F4C32-92E0-45B5-9870-23C84B3D9B66}" id="{109C7784-557E-4ABA-A591-797ADE52F4A8}">
    <text>Provide Multimodal Access &amp; Connectivity for Community Prosperity</text>
  </threadedComment>
  <threadedComment ref="G11" dT="2020-12-15T19:52:02.16" personId="{DC2F4C32-92E0-45B5-9870-23C84B3D9B66}" id="{5F25022B-109F-4E27-837F-333C59A2B42C}">
    <text>Longer in length than Minor Collectors, connects larger traffic generators to the Arterial network; also have lower connecting driveway densities, higher speed limits, higher VMT, more travel lanes, and are spaced at greater intervals (than Minor Collectors); Major Collector mileage is less than Minor Collector mileage.</text>
  </threadedComment>
  <threadedComment ref="L11" dT="2020-12-15T19:14:09.50" personId="{DC2F4C32-92E0-45B5-9870-23C84B3D9B66}" id="{AF1C9D9F-7FF4-4FAA-8A3B-127D95ED2C7F}">
    <text>Placement of additional surface material over the existing roadway to improve serviceability or to provide additional strength. There may be some upgrading of unsafe features and other incidental work in conjunction with resurfacing. Where surfacing is constructed by a separate project as a final stage of construction, the type of improvement should be the same as that of the preceding stage B new route, relocation, reconstruction, minor widening, etc.</text>
  </threadedComment>
  <threadedComment ref="W11" dT="2020-12-15T19:56:17.39" personId="{DC2F4C32-92E0-45B5-9870-23C84B3D9B66}" id="{9F14F5E6-DA8B-4EBA-8DDC-8604ECF29AC8}">
    <text>Deliver Programs that Respect New Mexico's Cultures, Environment, History, Health &amp; Quality of Life</text>
  </threadedComment>
  <threadedComment ref="G12" dT="2020-12-15T19:52:09.79" personId="{DC2F4C32-92E0-45B5-9870-23C84B3D9B66}" id="{A0DE32B3-8979-4960-BF1F-0CE92E9CED5C}">
    <text>Lower speed limits, located in under-served and clustered residential areas; have more connecting driveways, lower VMT than Major Collectors, fewer travel lanes, and are spaced at closer intervals than Major Collectors and includes more mileage than Major Collectors.</text>
  </threadedComment>
  <threadedComment ref="L12" dT="2020-12-15T19:23:19.78" personId="{DC2F4C32-92E0-45B5-9870-23C84B3D9B66}" id="{C7C0D64C-780E-43FE-B4F1-9F996919BC59}">
    <text>F4A, F4B, F4C, Hot In-place Recycling, F4D, F4E, F4F, R4A, R4B, R4C</text>
  </threadedComment>
  <threadedComment ref="G13" dT="2020-12-15T19:52:17.86" personId="{DC2F4C32-92E0-45B5-9870-23C84B3D9B66}" id="{496FAB7E-91D6-48D5-AA0D-E8C6535081B6}">
    <text>Account for the highest percentage of all roadways in terms of mileage. Local roads carry no through traffic movement and are used to provide access to adjacent land. [Local roads are not represented on this map as part of the roadway overlay for faster map load-time, but some additional roads are included in the base map, particularly when you zoom into the community level.]</text>
  </threadedComment>
  <threadedComment ref="L13" dT="2020-12-15T19:25:24.15" personId="{DC2F4C32-92E0-45B5-9870-23C84B3D9B66}" id="{BAE95B23-2809-4888-909E-3860C6D83872}">
    <text xml:space="preserve">F6A, F6B, F6C, F6D, F6E, F6F, F6H, F6I, F6G, R6A, R6B, R6C, R6D
</text>
  </threadedComment>
  <threadedComment ref="L14" dT="2020-12-15T19:21:38.40" personId="{DC2F4C32-92E0-45B5-9870-23C84B3D9B66}" id="{5E98CF6C-9A39-4EB2-B00E-03980ED9CC2D}">
    <text>F3A - Scrub Seal, F3B - Chip Seal, F3C - Slurry Seal, F3D - Cape Seal, F3E - ROGFC/OGFC, F3F - Microsurfacing, F3G - Plant Mix Wearing Course overlay or NovaChip Overlay, R3A - Diamond Grinding, R3B - Diamond Grooving</text>
  </threadedComment>
  <threadedComment ref="L15" dT="2020-12-15T19:24:12.14" personId="{DC2F4C32-92E0-45B5-9870-23C84B3D9B66}" id="{6AFE177A-23EA-4A9E-8230-8D845F0CD380}">
    <text>F5A, F5B, F5C, F5D, F5E, F5F, R5A, R5B, R5C</text>
  </threadedComment>
  <threadedComment ref="L16" dT="2020-12-15T19:17:26.43" personId="{DC2F4C32-92E0-45B5-9870-23C84B3D9B66}" id="{106713BD-D103-4E81-AFA0-6BABD927C89D}">
    <text>F1A - Crack Seal, F1B - Fog Seal, R1 - Joint and Crack Seal</text>
  </threadedComment>
  <threadedComment ref="L17" dT="2020-12-15T19:26:12.74" personId="{DC2F4C32-92E0-45B5-9870-23C84B3D9B66}" id="{D82F99DA-C67C-44D5-B081-08E0388ED3C6}">
    <text>See Figure D for specific pavement treatment categories.</text>
  </threadedComment>
  <threadedComment ref="L18" dT="2020-12-15T19:25:45.97" personId="{DC2F4C32-92E0-45B5-9870-23C84B3D9B66}" id="{B6066FE7-B16D-4DD1-B5B0-2CB11671E05E}">
    <text>R7A - Rubblizing (PCCP), R7B - Reconstruction</text>
  </threadedComment>
  <threadedComment ref="L19" dT="2020-12-15T19:26:27.24" personId="{DC2F4C32-92E0-45B5-9870-23C84B3D9B66}" id="{3AB4ECBD-72C9-4BF5-A932-A9278D4A926E}">
    <text>Construction of a new bridge that does not replace or relocate an existing bridge.</text>
  </threadedComment>
  <threadedComment ref="L20" dT="2020-12-15T19:26:39.49" personId="{DC2F4C32-92E0-45B5-9870-23C84B3D9B66}" id="{F7ECE199-0906-4B96-8578-51AB5A6D9898}">
    <text>Total replacement of a structurally inadequate or functionally obsolete bridge with a new structure constructed with additional lanes in the same general traffic corridor to current geometric construction standards. Incidental roadway approach work is included. The use of this code requires the reporting of the National Bridge Inventory (NBI) structure number in the data field identified Bridge Numbers.</text>
  </threadedComment>
  <threadedComment ref="L21" dT="2020-12-15T19:27:04.82" personId="{DC2F4C32-92E0-45B5-9870-23C84B3D9B66}" id="{78D44455-530D-41FB-AF92-A44EE634D0C8}">
    <text>Total replacement of a structurally-inadequate or functionally-obsolete bridge with a new structure without adding lanes constructed in the same general traffic corridor to current geometric construction standards. A bridge removed and replaced with a lesser facility is considered a bridge replacement. Incidental roadway approach work is included. The use of this code requires the reporting of the National Bridge Inventory (NBI) structure number in the data field identified Bridge Numbers.</text>
  </threadedComment>
  <threadedComment ref="L22" dT="2020-12-15T19:28:10.84" personId="{DC2F4C32-92E0-45B5-9870-23C84B3D9B66}" id="{2F42EA15-805A-4322-8D81-6E94F4D0E0E4}">
    <text>For the major work required to restore structural integrity of a bridge as well as work necessary to correct major safety defects. Bridge deck replacement (both partial and complete) and widening of bridges without adding through lanes to specified standards are included. Work required correcting minor structure and safety defects or deficiencies, such as deck patching, resurfacing, protective systems, upgrading railings, curbs, or other preventative maintenance items are included. If HBRRP funds are involved, the use of this code requires the reporting of the National Bridge Inventory (NBI) structure number in the data field identified Bridge Numbers.</text>
  </threadedComment>
  <threadedComment ref="L23" dT="2020-12-15T19:42:25.67" personId="{DC2F4C32-92E0-45B5-9870-23C84B3D9B66}" id="{E3FE3F00-B056-4B72-BAF9-56B9E2FE1AD2}">
    <text>Activities that prevent, delay, or reduce deterioration of bridges or bridge elements, restore the function of existing bridges, keep bridges in good condition and extend their life.</text>
  </threadedComment>
  <threadedComment ref="L24" dT="2020-12-15T19:28:34.28" personId="{DC2F4C32-92E0-45B5-9870-23C84B3D9B66}" id="{59F11131-5011-4943-95BA-7C1B265592A6}">
    <text>For the preparation of plans, specifications, and estimates (PS&amp;E), traffic, and related studies including field inspections, surveys, material testing, and borings.</text>
  </threadedComment>
  <threadedComment ref="L25" dT="2020-12-15T19:29:16.16" personId="{DC2F4C32-92E0-45B5-9870-23C84B3D9B66}" id="{251A3BDC-6050-435B-AA29-A83AFDFFDEE9}">
    <text>For purchase of land, improvement and easements, in addition to the cost of moving and relocating buildings, businesses, and persons.</text>
  </threadedComment>
  <threadedComment ref="L26" dT="2020-12-15T19:29:56.41" personId="{DC2F4C32-92E0-45B5-9870-23C84B3D9B66}" id="{492E431E-FD8F-48A6-B0D6-4099C470BF50}">
    <text>For Planning related purposes.</text>
  </threadedComment>
  <threadedComment ref="L28" dT="2020-12-15T19:30:20.07" personId="{DC2F4C32-92E0-45B5-9870-23C84B3D9B66}" id="{73046839-4B65-4577-AC9C-F08C4786E9E7}">
    <text>For Research related purposes</text>
  </threadedComment>
  <threadedComment ref="L29" dT="2020-12-15T19:30:54.88" personId="{DC2F4C32-92E0-45B5-9870-23C84B3D9B66}" id="{7F8DC267-26AA-45E9-B3EC-15A7BD85D210}">
    <text>For improvements that do not provide any increase in the level of service, in the condition of the facility or in safety features. Typical improvements that fall in this category would be noise barriers, beautification, and other environmentally related features not built as a part of any other improvement type. If environmental mitigation is needed as the result of a bridge project and it is confined to the reasonable touchdown and the bridge itself, then this is allowable with HBRRP Funds. Outside the reasonable touchdown would not be considered eligible.</text>
  </threadedComment>
  <threadedComment ref="L30" dT="2020-12-15T19:31:15.81" personId="{DC2F4C32-92E0-45B5-9870-23C84B3D9B66}" id="{0338F7E1-8075-4A01-A27F-2BE320BCC8E9}">
    <text>For projects or a significant portion of a project that provides features or devices to enhance safety. For example, expenditures on projects designed to improve the safety of at-grade railroad crossings or for the construction of facilities dedicated to the enforcement of vehicle weight regulations.</text>
  </threadedComment>
  <threadedComment ref="L31" dT="2020-12-15T19:31:41.09" personId="{DC2F4C32-92E0-45B5-9870-23C84B3D9B66}" id="{309212DB-B7AC-4C38-A090-A05D21BB26AA}">
    <text>Improvements to crossing warning Protective Devices such as signs, markings, and cross bucks; flashing light additions/improvements; and improvement to track circuitry.</text>
  </threadedComment>
  <threadedComment ref="L32" dT="2020-12-15T19:31:57.61" personId="{DC2F4C32-92E0-45B5-9870-23C84B3D9B66}" id="{5D5576C6-D06A-4C3E-9298-732DB52DC25D}">
    <text>For transit and transit-related purposes.</text>
  </threadedComment>
  <threadedComment ref="L33" dT="2020-12-15T19:32:30.58" personId="{DC2F4C32-92E0-45B5-9870-23C84B3D9B66}" id="{D73BBD39-6D14-4DE2-9E6A-1E7061D887B3}">
    <text>Traffic operation improvements that are designed to reduce traffic congestion and to facilitate the flow of traffic, both people and vehicles, on existing systems, or to conserve motor fuels. Include automated toll collection equipment, road and bridge surveillance and control systems, etc</text>
  </threadedComment>
  <threadedComment ref="L34" dT="2020-12-15T19:37:59.91" personId="{DC2F4C32-92E0-45B5-9870-23C84B3D9B66}" id="{727491B1-001F-49FF-9D3A-7547CD0EBAB8}">
    <text>Administration for National Recreational Trails Projects, Commercial Vehicles, and other similar projects.</text>
  </threadedComment>
  <threadedComment ref="L35" dT="2020-12-15T19:38:37.32" personId="{DC2F4C32-92E0-45B5-9870-23C84B3D9B66}" id="{2D8A67B6-7FF9-4DD7-B1AE-7A7C27ACF6B2}">
    <text>For independent projects (not part of any other Federal-aid Highway project) to construct a facility to accommodate bicycle transportation and pedestrians.</text>
  </threadedComment>
  <threadedComment ref="L36" dT="2020-12-15T19:39:06.30" personId="{DC2F4C32-92E0-45B5-9870-23C84B3D9B66}" id="{60B2DCB9-F0A0-49EC-94C9-EF1EC21F8914}">
    <text>For projects involving landscaping and other scenic beautification through planting and related work. This includes vegetation management to assure the sustain ability of landscape areas.</text>
  </threadedComment>
  <threadedComment ref="L37" dT="2020-12-15T23:29:29.38" personId="{DC2F4C32-92E0-45B5-9870-23C84B3D9B66}" id="{BD36FA09-38D4-4DC5-B013-8504151D5B44}">
    <text>TAP/RTP</text>
  </threadedComment>
  <threadedComment ref="L38" dT="2020-12-15T19:39:40.30" personId="{DC2F4C32-92E0-45B5-9870-23C84B3D9B66}" id="{BF9F52B4-5665-483D-8FF6-6EABC7259FFD}">
    <text>Training; Supportive Services; TRAC; On the Job Training</text>
  </threadedComment>
  <threadedComment ref="L39" dT="2020-12-15T19:40:02.21" personId="{DC2F4C32-92E0-45B5-9870-23C84B3D9B66}" id="{A394A996-549C-486F-9795-62C3252A20AC}">
    <text>Utilities</text>
  </threadedComment>
  <threadedComment ref="L40" dT="2020-12-15T19:40:19.98" personId="{DC2F4C32-92E0-45B5-9870-23C84B3D9B66}" id="{CDF8FA19-B2DE-4523-AAB8-4FAE2CFAEE8E}">
    <text>Miscellaneous work such as National Recreational Trails construction, noise barriers, etc.</text>
  </threadedComment>
  <threadedComment ref="L41" dT="2020-12-15T19:40:39.32" personId="{DC2F4C32-92E0-45B5-9870-23C84B3D9B66}" id="{D3D10D08-F541-48B6-8FDB-1B714790B035}">
    <text>Interest payments and retirement of principal under an eligible bond issue (including capitalized interest) and any other cost incidental to the sale of an eligible bond issue (including issuance costs, insurance or other credit enhancement fees, and other bond-related costs as determined).</text>
  </threadedComment>
  <threadedComment ref="L42" dT="2020-12-15T19:43:02.18" personId="{DC2F4C32-92E0-45B5-9870-23C84B3D9B66}" id="{0BCD5BD6-25D4-447F-9AE3-B35286BD3DD2}">
    <text>Projects using the National Highway Freight Funds program and identified in the NMDOT Freight Plan.</text>
  </threadedComment>
</ThreadedComments>
</file>

<file path=xl/threadedComments/threadedComment7.xml><?xml version="1.0" encoding="utf-8"?>
<ThreadedComments xmlns="http://schemas.microsoft.com/office/spreadsheetml/2018/threadedcomments" xmlns:x="http://schemas.openxmlformats.org/spreadsheetml/2006/main">
  <threadedComment ref="G8" dT="2020-12-15T19:51:23.84" personId="{DC2F4C32-92E0-45B5-9870-23C84B3D9B66}" id="{212AA0B1-E998-46D0-B4D6-8D5DD3830F37}">
    <text>Highest class of Arterials; abutting land uses are NOT directly served by them; also have higher speed limits, higher vehicle miles traveled (VMT), and more travel lanes (than Minor Arterials), which results in more mobility; are used for statewide travel, and typically represents the lowest percentage of mileage of the state’s roadway network.</text>
  </threadedComment>
  <threadedComment ref="L8" dT="2020-12-15T19:12:35.34" personId="{DC2F4C32-92E0-45B5-9870-23C84B3D9B66}" id="{A5C93673-7B07-41AD-A995-FD3F36A2C596}">
    <text>Construction of a new roadway that will not replace an existing roadway. A new roadway will provide: (1) a roadway where none existed or (2) an additional and alternate roadway to an existing roadway that will remain open and continue to serve through traffic.</text>
  </threadedComment>
  <threadedComment ref="W8" dT="2020-12-15T19:55:42.24" personId="{DC2F4C32-92E0-45B5-9870-23C84B3D9B66}" id="{3D38F40D-C307-4DDA-91AD-A9177D046BDB}">
    <text>Operate with Transparency and Accountability</text>
  </threadedComment>
  <threadedComment ref="G9" dT="2020-12-15T19:51:31.41" personId="{DC2F4C32-92E0-45B5-9870-23C84B3D9B66}" id="{C9751B83-6B4A-4D6F-BEC7-D3FC21F62B6E}">
    <text>Other Freeways and Expressways – Very similar to Interstates, with travel lanes separated by some type of physical barrier, abutting land uses NOT directly served by them; also have higher speed limits, high VMT, and more travel lanes (than Minor Arterials).</text>
  </threadedComment>
  <threadedComment ref="L9" dT="2020-12-15T19:12:48.09" personId="{DC2F4C32-92E0-45B5-9870-23C84B3D9B66}" id="{FA9BDC55-088F-40E3-9DCB-A248BD23C49E}">
    <text>Construction on approximate alignment of an existing route where the old pavement structure is substantially removed and replaced. Such reconstruction includes widening to provide continuous additional through-lane(s), adding or revising interchanges, or replacing other highway elements such as a grade separation to replace an existing grade intersection. Also included, where necessary, are other incidental improvements such as drainage and shoulder improvements.</text>
  </threadedComment>
  <threadedComment ref="W9" dT="2020-12-15T19:54:41.61" personId="{DC2F4C32-92E0-45B5-9870-23C84B3D9B66}" id="{CEFBB1F9-B8B4-4FB0-BCE8-84CA7FF1DAC3}">
    <text>Improve Safety for All System Users</text>
  </threadedComment>
  <threadedComment ref="G10" dT="2020-12-15T19:51:42.81" personId="{DC2F4C32-92E0-45B5-9870-23C84B3D9B66}" id="{93AEC2BF-EC69-44DA-9551-A7BB034EA25B}">
    <text>Serves major centers of Metropolitan Areas and provides a high degree of mobility; abutting land uses may be directly served by them.</text>
  </threadedComment>
  <threadedComment ref="L10" dT="2020-12-15T19:12:58.51" personId="{DC2F4C32-92E0-45B5-9870-23C84B3D9B66}" id="{A067A1F5-38FE-4D03-BA24-95912BA5848C}">
    <text>Widening the lanes and/or shoulders of an existing roadway without adding through lanes. This may include reconstructing the existing pavement and other incidental improvements such as shoulder and drainage improvements</text>
  </threadedComment>
  <threadedComment ref="W10" dT="2020-12-15T19:54:50.79" personId="{DC2F4C32-92E0-45B5-9870-23C84B3D9B66}" id="{FB899615-6434-4A1A-84A3-D29684D81F46}">
    <text>Preserve and Maintain Our Transportation Assets for the Long-Term</text>
  </threadedComment>
  <threadedComment ref="G11" dT="2020-12-15T19:51:53.00" personId="{DC2F4C32-92E0-45B5-9870-23C84B3D9B66}" id="{DBFAA3AF-CBB3-4280-8A05-94FA3955CD80}">
    <text>Used for trips of moderate length, and offer connectivity to the higher Arterial system (Principal Arterials). These roads may carry local bus routes. They offer less mobility (than Principal Arterials), but more accessibility.</text>
  </threadedComment>
  <threadedComment ref="L11" dT="2020-12-15T19:13:57.17" personId="{DC2F4C32-92E0-45B5-9870-23C84B3D9B66}" id="{61371952-69FF-4C14-A842-4A04460204C2}">
    <text>Widening the lanes and/or shoulders of an existing roadway without adding through lanes. This may include reconstructing the existing pavement and other incidental improvements such as shoulder and drainage improvements</text>
  </threadedComment>
  <threadedComment ref="W11" dT="2020-12-15T19:55:04.56" personId="{DC2F4C32-92E0-45B5-9870-23C84B3D9B66}" id="{D0F413CA-8122-47F5-ACC4-A8F3DB0570F4}">
    <text>Provide Multimodal Access &amp; Connectivity for Community Prosperity</text>
  </threadedComment>
  <threadedComment ref="G12" dT="2020-12-15T19:52:02.16" personId="{DC2F4C32-92E0-45B5-9870-23C84B3D9B66}" id="{192620A6-1643-4AB8-967D-EEBF3D3A8476}">
    <text>Longer in length than Minor Collectors, connects larger traffic generators to the Arterial network; also have lower connecting driveway densities, higher speed limits, higher VMT, more travel lanes, and are spaced at greater intervals (than Minor Collectors); Major Collector mileage is less than Minor Collector mileage.</text>
  </threadedComment>
  <threadedComment ref="L12" dT="2020-12-15T19:14:09.50" personId="{DC2F4C32-92E0-45B5-9870-23C84B3D9B66}" id="{CB0A8372-16F0-4644-A681-69C0F4D4CA62}">
    <text>Placement of additional surface material over the existing roadway to improve serviceability or to provide additional strength. There may be some upgrading of unsafe features and other incidental work in conjunction with resurfacing. Where surfacing is constructed by a separate project as a final stage of construction, the type of improvement should be the same as that of the preceding stage B new route, relocation, reconstruction, minor widening, etc.</text>
  </threadedComment>
  <threadedComment ref="W12" dT="2020-12-15T19:56:17.39" personId="{DC2F4C32-92E0-45B5-9870-23C84B3D9B66}" id="{BAE80025-D46C-4E9C-B1C1-557E6258CF4E}">
    <text>Deliver Programs that Respect New Mexico's Cultures, Environment, History, Health &amp; Quality of Life</text>
  </threadedComment>
  <threadedComment ref="G13" dT="2020-12-15T19:52:09.79" personId="{DC2F4C32-92E0-45B5-9870-23C84B3D9B66}" id="{8C5EF687-1BA3-4508-8B2B-1CC80CF19176}">
    <text>Lower speed limits, located in under-served and clustered residential areas; have more connecting driveways, lower VMT than Major Collectors, fewer travel lanes, and are spaced at closer intervals than Major Collectors and includes more mileage than Major Collectors.</text>
  </threadedComment>
  <threadedComment ref="L13" dT="2020-12-15T19:23:19.78" personId="{DC2F4C32-92E0-45B5-9870-23C84B3D9B66}" id="{09B5FEDC-D6C9-4B25-BC4B-1534A27C9C1A}">
    <text>F4A, F4B, F4C, Hot In-place Recycling, F4D, F4E, F4F, R4A, R4B, R4C</text>
  </threadedComment>
  <threadedComment ref="G14" dT="2020-12-15T19:52:17.86" personId="{DC2F4C32-92E0-45B5-9870-23C84B3D9B66}" id="{EF835CFD-6D86-443A-96CC-3DA9241F23FA}">
    <text>Account for the highest percentage of all roadways in terms of mileage. Local roads carry no through traffic movement and are used to provide access to adjacent land. [Local roads are not represented on this map as part of the roadway overlay for faster map load-time, but some additional roads are included in the base map, particularly when you zoom into the community level.]</text>
  </threadedComment>
  <threadedComment ref="L14" dT="2020-12-15T19:25:24.15" personId="{DC2F4C32-92E0-45B5-9870-23C84B3D9B66}" id="{131F478B-5925-4F75-9E22-4BC7BDA83462}">
    <text xml:space="preserve">F6A, F6B, F6C, F6D, F6E, F6F, F6H, F6I, F6G, R6A, R6B, R6C, R6D
</text>
  </threadedComment>
  <threadedComment ref="L15" dT="2020-12-15T19:21:38.40" personId="{DC2F4C32-92E0-45B5-9870-23C84B3D9B66}" id="{7B0BDCD3-AC3D-4149-8441-C65D9C38F153}">
    <text>F3A - Scrub Seal, F3B - Chip Seal, F3C - Slurry Seal, F3D - Cape Seal, F3E - ROGFC/OGFC, F3F - Microsurfacing, F3G - Plant Mix Wearing Course overlay or NovaChip Overlay, R3A - Diamond Grinding, R3B - Diamond Grooving</text>
  </threadedComment>
  <threadedComment ref="L16" dT="2020-12-15T19:24:12.14" personId="{DC2F4C32-92E0-45B5-9870-23C84B3D9B66}" id="{055F41EC-DAA1-4D90-9405-EA9FC492F9B3}">
    <text>F5A, F5B, F5C, F5D, F5E, F5F, R5A, R5B, R5C</text>
  </threadedComment>
  <threadedComment ref="L17" dT="2020-12-15T19:17:26.43" personId="{DC2F4C32-92E0-45B5-9870-23C84B3D9B66}" id="{1B9A7F31-2237-4C48-BDA3-05D7ED5A9527}">
    <text>F1A - Crack Seal, F1B - Fog Seal, R1 - Joint and Crack Seal</text>
  </threadedComment>
  <threadedComment ref="L18" dT="2020-12-15T19:26:12.74" personId="{DC2F4C32-92E0-45B5-9870-23C84B3D9B66}" id="{3E8CF2A2-E48F-41BB-9B9B-2FF4C594FF24}">
    <text>See Figure D for specific pavement treatment categories.</text>
  </threadedComment>
  <threadedComment ref="L19" dT="2020-12-15T19:25:45.97" personId="{DC2F4C32-92E0-45B5-9870-23C84B3D9B66}" id="{64E2614C-4D3C-4F12-8C73-58EFE0703702}">
    <text>R7A - Rubblizing (PCCP), R7B - Reconstruction</text>
  </threadedComment>
  <threadedComment ref="L20" dT="2020-12-15T19:26:27.24" personId="{DC2F4C32-92E0-45B5-9870-23C84B3D9B66}" id="{3CAD1419-CBDE-467B-9A3B-3B7945FF0BF9}">
    <text>Construction of a new bridge that does not replace or relocate an existing bridge.</text>
  </threadedComment>
  <threadedComment ref="L21" dT="2020-12-15T19:26:39.49" personId="{DC2F4C32-92E0-45B5-9870-23C84B3D9B66}" id="{89506DB1-45D2-45BC-9F2E-4CA723B72686}">
    <text>Total replacement of a structurally inadequate or functionally obsolete bridge with a new structure constructed with additional lanes in the same general traffic corridor to current geometric construction standards. Incidental roadway approach work is included. The use of this code requires the reporting of the National Bridge Inventory (NBI) structure number in the data field identified Bridge Numbers.</text>
  </threadedComment>
  <threadedComment ref="L22" dT="2020-12-15T19:27:04.82" personId="{DC2F4C32-92E0-45B5-9870-23C84B3D9B66}" id="{1C2DDC53-D23F-4447-B64C-1CB5E19ACE16}">
    <text>Total replacement of a structurally-inadequate or functionally-obsolete bridge with a new structure without adding lanes constructed in the same general traffic corridor to current geometric construction standards. A bridge removed and replaced with a lesser facility is considered a bridge replacement. Incidental roadway approach work is included. The use of this code requires the reporting of the National Bridge Inventory (NBI) structure number in the data field identified Bridge Numbers.</text>
  </threadedComment>
  <threadedComment ref="L23" dT="2020-12-15T19:28:10.84" personId="{DC2F4C32-92E0-45B5-9870-23C84B3D9B66}" id="{3AA1D850-BB98-41FF-A674-6AED5D8A0E90}">
    <text>For the major work required to restore structural integrity of a bridge as well as work necessary to correct major safety defects. Bridge deck replacement (both partial and complete) and widening of bridges without adding through lanes to specified standards are included. Work required correcting minor structure and safety defects or deficiencies, such as deck patching, resurfacing, protective systems, upgrading railings, curbs, or other preventative maintenance items are included. If HBRRP funds are involved, the use of this code requires the reporting of the National Bridge Inventory (NBI) structure number in the data field identified Bridge Numbers.</text>
  </threadedComment>
  <threadedComment ref="L24" dT="2020-12-15T19:42:25.67" personId="{DC2F4C32-92E0-45B5-9870-23C84B3D9B66}" id="{4D5878CE-A757-48AE-B714-C96D0588AF08}">
    <text>Activities that prevent, delay, or reduce deterioration of bridges or bridge elements, restore the function of existing bridges, keep bridges in good condition and extend their life.</text>
  </threadedComment>
  <threadedComment ref="L25" dT="2020-12-15T19:28:34.28" personId="{DC2F4C32-92E0-45B5-9870-23C84B3D9B66}" id="{6F49C4B8-F3FE-439A-A825-B3B83D6470B5}">
    <text>For the preparation of plans, specifications, and estimates (PS&amp;E), traffic, and related studies including field inspections, surveys, material testing, and borings.</text>
  </threadedComment>
  <threadedComment ref="L26" dT="2020-12-15T19:29:16.16" personId="{DC2F4C32-92E0-45B5-9870-23C84B3D9B66}" id="{BFB0D7E8-31D8-4874-AE23-9978E9142A40}">
    <text>For purchase of land, improvement and easements, in addition to the cost of moving and relocating buildings, businesses, and persons.</text>
  </threadedComment>
  <threadedComment ref="L27" dT="2020-12-15T19:29:56.41" personId="{DC2F4C32-92E0-45B5-9870-23C84B3D9B66}" id="{079DF8C7-E092-46EF-ADA9-B39965B195EA}">
    <text>For Planning related purposes.</text>
  </threadedComment>
  <threadedComment ref="L29" dT="2020-12-15T19:30:20.07" personId="{DC2F4C32-92E0-45B5-9870-23C84B3D9B66}" id="{482ECEA9-FA94-4E1E-9C39-16FFF30E49DD}">
    <text>For Research related purposes</text>
  </threadedComment>
  <threadedComment ref="L30" dT="2020-12-15T19:30:54.88" personId="{DC2F4C32-92E0-45B5-9870-23C84B3D9B66}" id="{D13C5728-A663-4318-BCF9-EF7AC39CE47C}">
    <text>For improvements that do not provide any increase in the level of service, in the condition of the facility or in safety features. Typical improvements that fall in this category would be noise barriers, beautification, and other environmentally related features not built as a part of any other improvement type. If environmental mitigation is needed as the result of a bridge project and it is confined to the reasonable touchdown and the bridge itself, then this is allowable with HBRRP Funds. Outside the reasonable touchdown would not be considered eligible.</text>
  </threadedComment>
  <threadedComment ref="L31" dT="2020-12-15T19:31:15.81" personId="{DC2F4C32-92E0-45B5-9870-23C84B3D9B66}" id="{D07F3EFC-155F-49A8-8E31-E96EE95756BD}">
    <text>For projects or a significant portion of a project that provides features or devices to enhance safety. For example, expenditures on projects designed to improve the safety of at-grade railroad crossings or for the construction of facilities dedicated to the enforcement of vehicle weight regulations.</text>
  </threadedComment>
  <threadedComment ref="L32" dT="2020-12-15T19:31:41.09" personId="{DC2F4C32-92E0-45B5-9870-23C84B3D9B66}" id="{262A17C3-8EB9-4C9B-8A7E-C9DAF4DEB238}">
    <text>Improvements to crossing warning Protective Devices such as signs, markings, and cross bucks; flashing light additions/improvements; and improvement to track circuitry.</text>
  </threadedComment>
  <threadedComment ref="L33" dT="2020-12-15T19:31:57.61" personId="{DC2F4C32-92E0-45B5-9870-23C84B3D9B66}" id="{1FCFFEB8-E29A-433B-894F-9851BC415FB9}">
    <text>For transit and transit-related purposes.</text>
  </threadedComment>
  <threadedComment ref="L34" dT="2020-12-15T19:32:30.58" personId="{DC2F4C32-92E0-45B5-9870-23C84B3D9B66}" id="{98CE5722-205A-4D1C-93E9-8336BE4517BA}">
    <text>Traffic operation improvements that are designed to reduce traffic congestion and to facilitate the flow of traffic, both people and vehicles, on existing systems, or to conserve motor fuels. Include automated toll collection equipment, road and bridge surveillance and control systems, etc</text>
  </threadedComment>
  <threadedComment ref="L35" dT="2020-12-15T19:37:59.91" personId="{DC2F4C32-92E0-45B5-9870-23C84B3D9B66}" id="{E86CA464-707E-40BD-B057-2B9DF1CAE135}">
    <text>Administration for National Recreational Trails Projects, Commercial Vehicles, and other similar projects.</text>
  </threadedComment>
  <threadedComment ref="L36" dT="2020-12-15T19:38:37.32" personId="{DC2F4C32-92E0-45B5-9870-23C84B3D9B66}" id="{CADFC8D6-1679-4CA2-8096-A7BF1B9F8B05}">
    <text>For independent projects (not part of any other Federal-aid Highway project) to construct a facility to accommodate bicycle transportation and pedestrians.</text>
  </threadedComment>
  <threadedComment ref="L37" dT="2020-12-15T19:39:06.30" personId="{DC2F4C32-92E0-45B5-9870-23C84B3D9B66}" id="{6E0CED29-9DAD-4754-B43B-13086E8D0D49}">
    <text>For projects involving landscaping and other scenic beautification through planting and related work. This includes vegetation management to assure the sustain ability of landscape areas.</text>
  </threadedComment>
  <threadedComment ref="L38" dT="2020-12-15T23:29:29.38" personId="{DC2F4C32-92E0-45B5-9870-23C84B3D9B66}" id="{E93C391E-A957-4FF5-85EB-C50D4783D695}">
    <text>TAP/RTP</text>
  </threadedComment>
  <threadedComment ref="L39" dT="2020-12-15T19:39:40.30" personId="{DC2F4C32-92E0-45B5-9870-23C84B3D9B66}" id="{BC3AE8CE-1779-4034-9575-3F4162E5DEBA}">
    <text>Training; Supportive Services; TRAC; On the Job Training</text>
  </threadedComment>
  <threadedComment ref="L40" dT="2020-12-15T19:40:02.21" personId="{DC2F4C32-92E0-45B5-9870-23C84B3D9B66}" id="{E244EDA9-15D2-44B8-887F-F19A774838B0}">
    <text>Utilities</text>
  </threadedComment>
  <threadedComment ref="L41" dT="2020-12-15T19:40:19.98" personId="{DC2F4C32-92E0-45B5-9870-23C84B3D9B66}" id="{A837E744-7D2D-4D53-B224-984D274B469B}">
    <text>Miscellaneous work such as National Recreational Trails construction, noise barriers, etc.</text>
  </threadedComment>
  <threadedComment ref="L42" dT="2020-12-15T19:40:39.32" personId="{DC2F4C32-92E0-45B5-9870-23C84B3D9B66}" id="{5567F5F8-7884-4A53-AED2-375061226DC5}">
    <text>Interest payments and retirement of principal under an eligible bond issue (including capitalized interest) and any other cost incidental to the sale of an eligible bond issue (including issuance costs, insurance or other credit enhancement fees, and other bond-related costs as determined).</text>
  </threadedComment>
  <threadedComment ref="L43" dT="2020-12-15T19:43:02.18" personId="{DC2F4C32-92E0-45B5-9870-23C84B3D9B66}" id="{3EA63781-BBAE-4981-BFA7-274276520DCF}">
    <text>Projects using the National Highway Freight Funds program and identified in the NMDOT Freight Plan.</text>
  </threadedComment>
</ThreadedComments>
</file>

<file path=xl/threadedComments/threadedComment8.xml><?xml version="1.0" encoding="utf-8"?>
<ThreadedComments xmlns="http://schemas.microsoft.com/office/spreadsheetml/2018/threadedcomments" xmlns:x="http://schemas.openxmlformats.org/spreadsheetml/2006/main">
  <threadedComment ref="G15" dT="2020-12-15T19:51:23.84" personId="{DC2F4C32-92E0-45B5-9870-23C84B3D9B66}" id="{081825EB-14CE-47EF-A6D1-FC67D36056D5}">
    <text>Highest class of Arterials; abutting land uses are NOT directly served by them; also have higher speed limits, higher vehicle miles traveled (VMT), and more travel lanes (than Minor Arterials), which results in more mobility; are used for statewide travel, and typically represents the lowest percentage of mileage of the state’s roadway network.</text>
  </threadedComment>
  <threadedComment ref="L15" dT="2020-12-15T19:12:35.34" personId="{DC2F4C32-92E0-45B5-9870-23C84B3D9B66}" id="{259CF380-6E4B-4A66-9C42-B19D6D283175}">
    <text>Construction of a new roadway that will not replace an existing roadway. A new roadway will provide: (1) a roadway where none existed or (2) an additional and alternate roadway to an existing roadway that will remain open and continue to serve through traffic.</text>
  </threadedComment>
  <threadedComment ref="W15" dT="2020-12-15T19:55:42.24" personId="{DC2F4C32-92E0-45B5-9870-23C84B3D9B66}" id="{CB7B64A7-31F6-4E32-8A7A-CD7F517296FA}">
    <text>Operate with Transparency and Accountability</text>
  </threadedComment>
  <threadedComment ref="G16" dT="2020-12-15T19:51:31.41" personId="{DC2F4C32-92E0-45B5-9870-23C84B3D9B66}" id="{7C2EB395-4132-482F-A563-E96CD96D4A70}">
    <text>Other Freeways and Expressways – Very similar to Interstates, with travel lanes separated by some type of physical barrier, abutting land uses NOT directly served by them; also have higher speed limits, high VMT, and more travel lanes (than Minor Arterials).</text>
  </threadedComment>
  <threadedComment ref="L16" dT="2020-12-15T19:12:48.09" personId="{DC2F4C32-92E0-45B5-9870-23C84B3D9B66}" id="{89C308AB-7519-43E8-B6BA-CAE41FFD76BF}">
    <text>Construction on approximate alignment of an existing route where the old pavement structure is substantially removed and replaced. Such reconstruction includes widening to provide continuous additional through-lane(s), adding or revising interchanges, or replacing other highway elements such as a grade separation to replace an existing grade intersection. Also included, where necessary, are other incidental improvements such as drainage and shoulder improvements.</text>
  </threadedComment>
  <threadedComment ref="W16" dT="2020-12-15T19:54:41.61" personId="{DC2F4C32-92E0-45B5-9870-23C84B3D9B66}" id="{91CE87AC-3D0B-4E2D-90CC-153CB857ADB8}">
    <text>Improve Safety for All System Users</text>
  </threadedComment>
  <threadedComment ref="G17" dT="2020-12-15T19:51:42.81" personId="{DC2F4C32-92E0-45B5-9870-23C84B3D9B66}" id="{4A46BE1D-1D1C-451E-9CDE-44CE51D31EB6}">
    <text>Serves major centers of Metropolitan Areas and provides a high degree of mobility; abutting land uses may be directly served by them.</text>
  </threadedComment>
  <threadedComment ref="L17" dT="2020-12-15T19:12:58.51" personId="{DC2F4C32-92E0-45B5-9870-23C84B3D9B66}" id="{AB75194A-0DBF-48EA-A1F2-C4210BF2F79E}">
    <text>Widening the lanes and/or shoulders of an existing roadway without adding through lanes. This may include reconstructing the existing pavement and other incidental improvements such as shoulder and drainage improvements</text>
  </threadedComment>
  <threadedComment ref="W17" dT="2020-12-15T19:54:50.79" personId="{DC2F4C32-92E0-45B5-9870-23C84B3D9B66}" id="{83CF426A-64CA-4D7F-A552-EB34D870CB4D}">
    <text>Preserve and Maintain Our Transportation Assets for the Long-Term</text>
  </threadedComment>
  <threadedComment ref="G18" dT="2020-12-15T19:51:53.00" personId="{DC2F4C32-92E0-45B5-9870-23C84B3D9B66}" id="{767ABCFA-E0B5-4F78-A3DC-CF642FAEEECC}">
    <text>Used for trips of moderate length, and offer connectivity to the higher Arterial system (Principal Arterials). These roads may carry local bus routes. They offer less mobility (than Principal Arterials), but more accessibility.</text>
  </threadedComment>
  <threadedComment ref="L18" dT="2020-12-15T19:13:57.17" personId="{DC2F4C32-92E0-45B5-9870-23C84B3D9B66}" id="{F7CF40E0-45EF-4F3E-BEF0-D7D9ECDC0732}">
    <text>Widening the lanes and/or shoulders of an existing roadway without adding through lanes. This may include reconstructing the existing pavement and other incidental improvements such as shoulder and drainage improvements</text>
  </threadedComment>
  <threadedComment ref="W18" dT="2020-12-15T19:55:04.56" personId="{DC2F4C32-92E0-45B5-9870-23C84B3D9B66}" id="{D6D2E250-C41B-49C1-A7B8-2819FA21122C}">
    <text>Provide Multimodal Access &amp; Connectivity for Community Prosperity</text>
  </threadedComment>
  <threadedComment ref="G19" dT="2020-12-15T19:52:02.16" personId="{DC2F4C32-92E0-45B5-9870-23C84B3D9B66}" id="{134C98BA-3F4A-4932-B2EE-C7193A88BE14}">
    <text>Longer in length than Minor Collectors, connects larger traffic generators to the Arterial network; also have lower connecting driveway densities, higher speed limits, higher VMT, more travel lanes, and are spaced at greater intervals (than Minor Collectors); Major Collector mileage is less than Minor Collector mileage.</text>
  </threadedComment>
  <threadedComment ref="L19" dT="2020-12-15T19:14:09.50" personId="{DC2F4C32-92E0-45B5-9870-23C84B3D9B66}" id="{BCBC0470-91A9-4F8F-9F70-77560E29EFA3}">
    <text>Placement of additional surface material over the existing roadway to improve serviceability or to provide additional strength. There may be some upgrading of unsafe features and other incidental work in conjunction with resurfacing. Where surfacing is constructed by a separate project as a final stage of construction, the type of improvement should be the same as that of the preceding stage B new route, relocation, reconstruction, minor widening, etc.</text>
  </threadedComment>
  <threadedComment ref="W19" dT="2020-12-15T19:56:17.39" personId="{DC2F4C32-92E0-45B5-9870-23C84B3D9B66}" id="{C49C9068-94B4-4CA8-AD6D-F04B537DF09E}">
    <text>Deliver Programs that Respect New Mexico's Cultures, Environment, History, Health &amp; Quality of Life</text>
  </threadedComment>
  <threadedComment ref="G20" dT="2020-12-15T19:52:09.79" personId="{DC2F4C32-92E0-45B5-9870-23C84B3D9B66}" id="{751272EE-E00F-4997-BE78-7788C16B6AE6}">
    <text>Lower speed limits, located in under-served and clustered residential areas; have more connecting driveways, lower VMT than Major Collectors, fewer travel lanes, and are spaced at closer intervals than Major Collectors and includes more mileage than Major Collectors.</text>
  </threadedComment>
  <threadedComment ref="L20" dT="2020-12-15T19:23:19.78" personId="{DC2F4C32-92E0-45B5-9870-23C84B3D9B66}" id="{951A2E7F-94A3-4001-9B89-3158C9373CE3}">
    <text>F4A, F4B, F4C, Hot In-place Recycling, F4D, F4E, F4F, R4A, R4B, R4C</text>
  </threadedComment>
  <threadedComment ref="G21" dT="2020-12-15T19:52:17.86" personId="{DC2F4C32-92E0-45B5-9870-23C84B3D9B66}" id="{1770235A-14FD-4B1E-B750-E01CE9EB277E}">
    <text>Account for the highest percentage of all roadways in terms of mileage. Local roads carry no through traffic movement and are used to provide access to adjacent land. [Local roads are not represented on this map as part of the roadway overlay for faster map load-time, but some additional roads are included in the base map, particularly when you zoom into the community level.]</text>
  </threadedComment>
  <threadedComment ref="L21" dT="2020-12-15T19:25:24.15" personId="{DC2F4C32-92E0-45B5-9870-23C84B3D9B66}" id="{BC302B4D-B562-40DB-A9B8-D709E62DE44C}">
    <text xml:space="preserve">F6A, F6B, F6C, F6D, F6E, F6F, F6H, F6I, F6G, R6A, R6B, R6C, R6D
</text>
  </threadedComment>
  <threadedComment ref="L22" dT="2020-12-15T19:21:38.40" personId="{DC2F4C32-92E0-45B5-9870-23C84B3D9B66}" id="{49DD3962-31A7-4B93-B75A-CEF68CAEFFE0}">
    <text>F3A - Scrub Seal, F3B - Chip Seal, F3C - Slurry Seal, F3D - Cape Seal, F3E - ROGFC/OGFC, F3F - Microsurfacing, F3G - Plant Mix Wearing Course overlay or NovaChip Overlay, R3A - Diamond Grinding, R3B - Diamond Grooving</text>
  </threadedComment>
  <threadedComment ref="L23" dT="2020-12-15T19:24:12.14" personId="{DC2F4C32-92E0-45B5-9870-23C84B3D9B66}" id="{1776F6E4-D072-4E7E-A3C8-48FFFA35EC6B}">
    <text>F5A, F5B, F5C, F5D, F5E, F5F, R5A, R5B, R5C</text>
  </threadedComment>
  <threadedComment ref="L24" dT="2020-12-15T19:17:26.43" personId="{DC2F4C32-92E0-45B5-9870-23C84B3D9B66}" id="{DD6BBB06-D198-4C7D-81F8-9AF693D3F1A8}">
    <text>F1A - Crack Seal, F1B - Fog Seal, R1 - Joint and Crack Seal</text>
  </threadedComment>
  <threadedComment ref="L25" dT="2020-12-15T19:26:12.74" personId="{DC2F4C32-92E0-45B5-9870-23C84B3D9B66}" id="{6F7A4FD5-A20F-49E3-A0F9-0091FB02F65D}">
    <text>See Figure D for specific pavement treatment categories.</text>
  </threadedComment>
  <threadedComment ref="L26" dT="2020-12-15T19:25:45.97" personId="{DC2F4C32-92E0-45B5-9870-23C84B3D9B66}" id="{9007EFB4-C44D-4AEA-BF67-0138A6A88364}">
    <text>R7A - Rubblizing (PCCP), R7B - Reconstruction</text>
  </threadedComment>
  <threadedComment ref="L27" dT="2020-12-15T19:26:27.24" personId="{DC2F4C32-92E0-45B5-9870-23C84B3D9B66}" id="{2E936ADB-BC7F-4951-AB6C-313B2B3285E8}">
    <text>Construction of a new bridge that does not replace or relocate an existing bridge.</text>
  </threadedComment>
  <threadedComment ref="L28" dT="2020-12-15T19:26:39.49" personId="{DC2F4C32-92E0-45B5-9870-23C84B3D9B66}" id="{54EDC2F1-2A44-466D-ACEA-06D5D5F4CBB5}">
    <text>Total replacement of a structurally inadequate or functionally obsolete bridge with a new structure constructed with additional lanes in the same general traffic corridor to current geometric construction standards. Incidental roadway approach work is included. The use of this code requires the reporting of the National Bridge Inventory (NBI) structure number in the data field identified Bridge Numbers.</text>
  </threadedComment>
  <threadedComment ref="L29" dT="2020-12-15T19:27:04.82" personId="{DC2F4C32-92E0-45B5-9870-23C84B3D9B66}" id="{8069DA3F-C1BB-4839-9F00-265EFE8B2DA6}">
    <text>Total replacement of a structurally-inadequate or functionally-obsolete bridge with a new structure without adding lanes constructed in the same general traffic corridor to current geometric construction standards. A bridge removed and replaced with a lesser facility is considered a bridge replacement. Incidental roadway approach work is included. The use of this code requires the reporting of the National Bridge Inventory (NBI) structure number in the data field identified Bridge Numbers.</text>
  </threadedComment>
  <threadedComment ref="L30" dT="2020-12-15T19:28:10.84" personId="{DC2F4C32-92E0-45B5-9870-23C84B3D9B66}" id="{F234E1E7-2A11-4898-8E80-30C80D1C3CE4}">
    <text>For the major work required to restore structural integrity of a bridge as well as work necessary to correct major safety defects. Bridge deck replacement (both partial and complete) and widening of bridges without adding through lanes to specified standards are included. Work required correcting minor structure and safety defects or deficiencies, such as deck patching, resurfacing, protective systems, upgrading railings, curbs, or other preventative maintenance items are included. If HBRRP funds are involved, the use of this code requires the reporting of the National Bridge Inventory (NBI) structure number in the data field identified Bridge Numbers.</text>
  </threadedComment>
  <threadedComment ref="L31" dT="2020-12-15T19:42:25.67" personId="{DC2F4C32-92E0-45B5-9870-23C84B3D9B66}" id="{0743556F-6FE7-4621-9623-8C17C7A6A4F0}">
    <text>Activities that prevent, delay, or reduce deterioration of bridges or bridge elements, restore the function of existing bridges, keep bridges in good condition and extend their life.</text>
  </threadedComment>
  <threadedComment ref="L32" dT="2020-12-15T19:28:34.28" personId="{DC2F4C32-92E0-45B5-9870-23C84B3D9B66}" id="{500D9C56-0D1A-4541-877C-592B2D04B085}">
    <text>For the preparation of plans, specifications, and estimates (PS&amp;E), traffic, and related studies including field inspections, surveys, material testing, and borings.</text>
  </threadedComment>
  <threadedComment ref="L33" dT="2020-12-15T19:29:16.16" personId="{DC2F4C32-92E0-45B5-9870-23C84B3D9B66}" id="{85078974-54A7-440E-B0B1-4015DE0B054D}">
    <text>For purchase of land, improvement and easements, in addition to the cost of moving and relocating buildings, businesses, and persons.</text>
  </threadedComment>
  <threadedComment ref="L34" dT="2020-12-15T19:29:56.41" personId="{DC2F4C32-92E0-45B5-9870-23C84B3D9B66}" id="{74D8D169-CAD3-411B-BA68-51C51B98BB23}">
    <text>For Planning related purposes.</text>
  </threadedComment>
  <threadedComment ref="L36" dT="2020-12-15T19:30:20.07" personId="{DC2F4C32-92E0-45B5-9870-23C84B3D9B66}" id="{C6AB4CE6-4D4C-4BAC-A55F-B7D7F065B743}">
    <text>For Research related purposes</text>
  </threadedComment>
  <threadedComment ref="L37" dT="2020-12-15T19:30:54.88" personId="{DC2F4C32-92E0-45B5-9870-23C84B3D9B66}" id="{92615118-FA22-4AAE-A8CD-4EBD092240B4}">
    <text>For improvements that do not provide any increase in the level of service, in the condition of the facility or in safety features. Typical improvements that fall in this category would be noise barriers, beautification, and other environmentally related features not built as a part of any other improvement type. If environmental mitigation is needed as the result of a bridge project and it is confined to the reasonable touchdown and the bridge itself, then this is allowable with HBRRP Funds. Outside the reasonable touchdown would not be considered eligible.</text>
  </threadedComment>
  <threadedComment ref="L38" dT="2020-12-15T19:31:15.81" personId="{DC2F4C32-92E0-45B5-9870-23C84B3D9B66}" id="{59E68731-1B08-4F20-A8CE-32BD98C0FC97}">
    <text>For projects or a significant portion of a project that provides features or devices to enhance safety. For example, expenditures on projects designed to improve the safety of at-grade railroad crossings or for the construction of facilities dedicated to the enforcement of vehicle weight regulations.</text>
  </threadedComment>
  <threadedComment ref="L39" dT="2020-12-15T19:31:41.09" personId="{DC2F4C32-92E0-45B5-9870-23C84B3D9B66}" id="{7075E15C-8D40-4324-919D-AFEBDE273611}">
    <text>Improvements to crossing warning Protective Devices such as signs, markings, and cross bucks; flashing light additions/improvements; and improvement to track circuitry.</text>
  </threadedComment>
  <threadedComment ref="L40" dT="2020-12-15T19:31:57.61" personId="{DC2F4C32-92E0-45B5-9870-23C84B3D9B66}" id="{02E9FC73-C412-4545-B718-D7FAC0269B57}">
    <text>For transit and transit-related purposes.</text>
  </threadedComment>
  <threadedComment ref="L41" dT="2020-12-15T19:32:30.58" personId="{DC2F4C32-92E0-45B5-9870-23C84B3D9B66}" id="{39AA2E23-B6A3-4ECC-BCCB-8BF3EC0261A7}">
    <text>Traffic operation improvements that are designed to reduce traffic congestion and to facilitate the flow of traffic, both people and vehicles, on existing systems, or to conserve motor fuels. Include automated toll collection equipment, road and bridge surveillance and control systems, etc</text>
  </threadedComment>
  <threadedComment ref="L42" dT="2020-12-15T19:37:59.91" personId="{DC2F4C32-92E0-45B5-9870-23C84B3D9B66}" id="{277F9CC7-8461-4B73-B473-D25D40AB9600}">
    <text>Administration for National Recreational Trails Projects, Commercial Vehicles, and other similar projects.</text>
  </threadedComment>
  <threadedComment ref="L43" dT="2020-12-15T19:38:37.32" personId="{DC2F4C32-92E0-45B5-9870-23C84B3D9B66}" id="{00C8B119-714A-46EA-A829-94971391DD21}">
    <text>For independent projects (not part of any other Federal-aid Highway project) to construct a facility to accommodate bicycle transportation and pedestrians.</text>
  </threadedComment>
  <threadedComment ref="L44" dT="2020-12-15T19:39:06.30" personId="{DC2F4C32-92E0-45B5-9870-23C84B3D9B66}" id="{4BB1FC0F-F3E1-42E4-9CC4-25E25236FCC1}">
    <text>For projects involving landscaping and other scenic beautification through planting and related work. This includes vegetation management to assure the sustain ability of landscape areas.</text>
  </threadedComment>
  <threadedComment ref="L45" dT="2020-12-15T23:29:29.38" personId="{DC2F4C32-92E0-45B5-9870-23C84B3D9B66}" id="{67F422FD-9F07-44F3-ACF2-28FDA1E43A78}">
    <text>TAP/RTP</text>
  </threadedComment>
  <threadedComment ref="L46" dT="2020-12-15T19:39:40.30" personId="{DC2F4C32-92E0-45B5-9870-23C84B3D9B66}" id="{46A4389C-CB81-43AD-8257-36C7CB5076C4}">
    <text>Training; Supportive Services; TRAC; On the Job Training</text>
  </threadedComment>
  <threadedComment ref="L47" dT="2020-12-15T19:40:02.21" personId="{DC2F4C32-92E0-45B5-9870-23C84B3D9B66}" id="{36D72802-233F-432F-850E-71B5DC0C975E}">
    <text>Utilities</text>
  </threadedComment>
  <threadedComment ref="L48" dT="2020-12-15T19:40:19.98" personId="{DC2F4C32-92E0-45B5-9870-23C84B3D9B66}" id="{718A100C-7A51-4607-82A8-5D8ED0522641}">
    <text>Miscellaneous work such as National Recreational Trails construction, noise barriers, etc.</text>
  </threadedComment>
  <threadedComment ref="L49" dT="2020-12-15T19:40:39.32" personId="{DC2F4C32-92E0-45B5-9870-23C84B3D9B66}" id="{45687B2C-2F86-4F8D-BC45-19B74E9B286B}">
    <text>Interest payments and retirement of principal under an eligible bond issue (including capitalized interest) and any other cost incidental to the sale of an eligible bond issue (including issuance costs, insurance or other credit enhancement fees, and other bond-related costs as determined).</text>
  </threadedComment>
  <threadedComment ref="L50" dT="2020-12-15T19:43:02.18" personId="{DC2F4C32-92E0-45B5-9870-23C84B3D9B66}" id="{56CB06B4-63E5-46B1-B814-5C54623BDBFB}">
    <text>Projects using the National Highway Freight Funds program and identified in the NMDOT Freight Plan.</text>
  </threadedComment>
</ThreadedComments>
</file>

<file path=xl/threadedComments/threadedComment9.xml><?xml version="1.0" encoding="utf-8"?>
<ThreadedComments xmlns="http://schemas.microsoft.com/office/spreadsheetml/2018/threadedcomments" xmlns:x="http://schemas.openxmlformats.org/spreadsheetml/2006/main">
  <threadedComment ref="L4" dT="2020-12-15T19:28:34.28" personId="{DC2F4C32-92E0-45B5-9870-23C84B3D9B66}" id="{A53C7315-01BF-4801-AA4B-ECDD814B65A0}">
    <text>For the preparation of plans, specifications, and estimates (PS&amp;E), traffic, and related studies including field inspections, surveys, material testing, and borings.</text>
  </threadedComment>
  <threadedComment ref="L5" dT="2020-12-15T19:28:34.28" personId="{DC2F4C32-92E0-45B5-9870-23C84B3D9B66}" id="{5B29D3C1-1DA2-41B0-B463-5F95F8823921}">
    <text>For the preparation of plans, specifications, and estimates (PS&amp;E), traffic, and related studies including field inspections, surveys, material testing, and borings.</text>
  </threadedComment>
  <threadedComment ref="L6" dT="2020-12-15T19:28:34.28" personId="{DC2F4C32-92E0-45B5-9870-23C84B3D9B66}" id="{1D517D42-1090-47A8-A945-AF6548BA94AB}">
    <text>For the preparation of plans, specifications, and estimates (PS&amp;E), traffic, and related studies including field inspections, surveys, material testing, and borings.</text>
  </threadedComment>
  <threadedComment ref="G19" dT="2020-12-15T19:51:23.84" personId="{DC2F4C32-92E0-45B5-9870-23C84B3D9B66}" id="{959213DF-2B85-497F-B290-3314332AC49C}">
    <text>Highest class of Arterials; abutting land uses are NOT directly served by them; also have higher speed limits, higher vehicle miles traveled (VMT), and more travel lanes (than Minor Arterials), which results in more mobility; are used for statewide travel, and typically represents the lowest percentage of mileage of the state’s roadway network.</text>
  </threadedComment>
  <threadedComment ref="L19" dT="2020-12-15T19:12:35.34" personId="{DC2F4C32-92E0-45B5-9870-23C84B3D9B66}" id="{7EAE27B1-580E-4385-8F92-A82783CE91F4}">
    <text>Construction of a new roadway that will not replace an existing roadway. A new roadway will provide: (1) a roadway where none existed or (2) an additional and alternate roadway to an existing roadway that will remain open and continue to serve through traffic.</text>
  </threadedComment>
  <threadedComment ref="W19" dT="2020-12-15T19:55:42.24" personId="{DC2F4C32-92E0-45B5-9870-23C84B3D9B66}" id="{C6B5E83E-1008-4938-A7F4-26FEB91B4359}">
    <text>Operate with Transparency and Accountability</text>
  </threadedComment>
  <threadedComment ref="G20" dT="2020-12-15T19:51:31.41" personId="{DC2F4C32-92E0-45B5-9870-23C84B3D9B66}" id="{DDD629F8-F2E5-4007-9BF2-F145CEC3A316}">
    <text>Other Freeways and Expressways – Very similar to Interstates, with travel lanes separated by some type of physical barrier, abutting land uses NOT directly served by them; also have higher speed limits, high VMT, and more travel lanes (than Minor Arterials).</text>
  </threadedComment>
  <threadedComment ref="L20" dT="2020-12-15T19:12:48.09" personId="{DC2F4C32-92E0-45B5-9870-23C84B3D9B66}" id="{CCA575A8-99C3-4645-B2ED-5865CD2C9385}">
    <text>Construction on approximate alignment of an existing route where the old pavement structure is substantially removed and replaced. Such reconstruction includes widening to provide continuous additional through-lane(s), adding or revising interchanges, or replacing other highway elements such as a grade separation to replace an existing grade intersection. Also included, where necessary, are other incidental improvements such as drainage and shoulder improvements.</text>
  </threadedComment>
  <threadedComment ref="W20" dT="2020-12-15T19:54:41.61" personId="{DC2F4C32-92E0-45B5-9870-23C84B3D9B66}" id="{62079022-C3FC-4E63-A019-97EE7B1931EC}">
    <text>Improve Safety for All System Users</text>
  </threadedComment>
  <threadedComment ref="G21" dT="2020-12-15T19:51:42.81" personId="{DC2F4C32-92E0-45B5-9870-23C84B3D9B66}" id="{74FF8DE4-31DA-4CB7-A0A5-24B206DAC3A1}">
    <text>Serves major centers of Metropolitan Areas and provides a high degree of mobility; abutting land uses may be directly served by them.</text>
  </threadedComment>
  <threadedComment ref="L21" dT="2020-12-15T19:12:58.51" personId="{DC2F4C32-92E0-45B5-9870-23C84B3D9B66}" id="{240B81A2-73CF-4799-9C77-68F34E4B607B}">
    <text>Widening the lanes and/or shoulders of an existing roadway without adding through lanes. This may include reconstructing the existing pavement and other incidental improvements such as shoulder and drainage improvements</text>
  </threadedComment>
  <threadedComment ref="W21" dT="2020-12-15T19:54:50.79" personId="{DC2F4C32-92E0-45B5-9870-23C84B3D9B66}" id="{17D84C24-918E-4A17-ACA5-A7AD2F9BD9B5}">
    <text>Preserve and Maintain Our Transportation Assets for the Long-Term</text>
  </threadedComment>
  <threadedComment ref="G22" dT="2020-12-15T19:51:53.00" personId="{DC2F4C32-92E0-45B5-9870-23C84B3D9B66}" id="{4B2EDBEF-0B1D-4680-93FB-DE4B9430E394}">
    <text>Used for trips of moderate length, and offer connectivity to the higher Arterial system (Principal Arterials). These roads may carry local bus routes. They offer less mobility (than Principal Arterials), but more accessibility.</text>
  </threadedComment>
  <threadedComment ref="L22" dT="2020-12-15T19:13:57.17" personId="{DC2F4C32-92E0-45B5-9870-23C84B3D9B66}" id="{062C2307-EA84-4F46-8DFF-11E6234526C5}">
    <text>Widening the lanes and/or shoulders of an existing roadway without adding through lanes. This may include reconstructing the existing pavement and other incidental improvements such as shoulder and drainage improvements</text>
  </threadedComment>
  <threadedComment ref="W22" dT="2020-12-15T19:55:04.56" personId="{DC2F4C32-92E0-45B5-9870-23C84B3D9B66}" id="{B40DDD23-19A7-4057-9C6A-F7DAA18A4CE8}">
    <text>Provide Multimodal Access &amp; Connectivity for Community Prosperity</text>
  </threadedComment>
  <threadedComment ref="G23" dT="2020-12-15T19:52:02.16" personId="{DC2F4C32-92E0-45B5-9870-23C84B3D9B66}" id="{6ED13F8D-4CD0-4B36-8C32-8B1D0C3D9EC1}">
    <text>Longer in length than Minor Collectors, connects larger traffic generators to the Arterial network; also have lower connecting driveway densities, higher speed limits, higher VMT, more travel lanes, and are spaced at greater intervals (than Minor Collectors); Major Collector mileage is less than Minor Collector mileage.</text>
  </threadedComment>
  <threadedComment ref="L23" dT="2020-12-15T19:14:09.50" personId="{DC2F4C32-92E0-45B5-9870-23C84B3D9B66}" id="{F1027C6B-7A79-42EE-8316-E6AC570C1EE1}">
    <text>Placement of additional surface material over the existing roadway to improve serviceability or to provide additional strength. There may be some upgrading of unsafe features and other incidental work in conjunction with resurfacing. Where surfacing is constructed by a separate project as a final stage of construction, the type of improvement should be the same as that of the preceding stage B new route, relocation, reconstruction, minor widening, etc.</text>
  </threadedComment>
  <threadedComment ref="W23" dT="2020-12-15T19:56:17.39" personId="{DC2F4C32-92E0-45B5-9870-23C84B3D9B66}" id="{3DE683A9-746D-48B1-A4AD-835B1BFABF63}">
    <text>Deliver Programs that Respect New Mexico's Cultures, Environment, History, Health &amp; Quality of Life</text>
  </threadedComment>
  <threadedComment ref="G24" dT="2020-12-15T19:52:09.79" personId="{DC2F4C32-92E0-45B5-9870-23C84B3D9B66}" id="{BF6B4439-89B4-4595-9BCF-ED5ACC4A7B2D}">
    <text>Lower speed limits, located in under-served and clustered residential areas; have more connecting driveways, lower VMT than Major Collectors, fewer travel lanes, and are spaced at closer intervals than Major Collectors and includes more mileage than Major Collectors.</text>
  </threadedComment>
  <threadedComment ref="L24" dT="2020-12-15T19:23:19.78" personId="{DC2F4C32-92E0-45B5-9870-23C84B3D9B66}" id="{DA817C7F-00F7-4B7B-A645-B8B79626C435}">
    <text>F4A, F4B, F4C, Hot In-place Recycling, F4D, F4E, F4F, R4A, R4B, R4C</text>
  </threadedComment>
  <threadedComment ref="G25" dT="2020-12-15T19:52:17.86" personId="{DC2F4C32-92E0-45B5-9870-23C84B3D9B66}" id="{D13DCD3B-FE1C-4887-9AB1-6784FB9F9849}">
    <text>Account for the highest percentage of all roadways in terms of mileage. Local roads carry no through traffic movement and are used to provide access to adjacent land. [Local roads are not represented on this map as part of the roadway overlay for faster map load-time, but some additional roads are included in the base map, particularly when you zoom into the community level.]</text>
  </threadedComment>
  <threadedComment ref="L25" dT="2020-12-15T19:25:24.15" personId="{DC2F4C32-92E0-45B5-9870-23C84B3D9B66}" id="{0A804869-2028-46CB-B454-7843488EE370}">
    <text xml:space="preserve">F6A, F6B, F6C, F6D, F6E, F6F, F6H, F6I, F6G, R6A, R6B, R6C, R6D
</text>
  </threadedComment>
  <threadedComment ref="L26" dT="2020-12-15T19:21:38.40" personId="{DC2F4C32-92E0-45B5-9870-23C84B3D9B66}" id="{98993D10-C6B3-49EE-890D-305D9724D571}">
    <text>F3A - Scrub Seal, F3B - Chip Seal, F3C - Slurry Seal, F3D - Cape Seal, F3E - ROGFC/OGFC, F3F - Microsurfacing, F3G - Plant Mix Wearing Course overlay or NovaChip Overlay, R3A - Diamond Grinding, R3B - Diamond Grooving</text>
  </threadedComment>
  <threadedComment ref="L27" dT="2020-12-15T19:24:12.14" personId="{DC2F4C32-92E0-45B5-9870-23C84B3D9B66}" id="{9DE29BD0-86B1-4B01-93C3-571E8681EA9A}">
    <text>F5A, F5B, F5C, F5D, F5E, F5F, R5A, R5B, R5C</text>
  </threadedComment>
  <threadedComment ref="L28" dT="2020-12-15T19:17:26.43" personId="{DC2F4C32-92E0-45B5-9870-23C84B3D9B66}" id="{44700359-4899-4091-8EF1-871D73AA6A66}">
    <text>F1A - Crack Seal, F1B - Fog Seal, R1 - Joint and Crack Seal</text>
  </threadedComment>
  <threadedComment ref="L29" dT="2020-12-15T19:26:12.74" personId="{DC2F4C32-92E0-45B5-9870-23C84B3D9B66}" id="{FEA051AD-23C4-41D0-828A-D09B3BC897B3}">
    <text>See Figure D for specific pavement treatment categories.</text>
  </threadedComment>
  <threadedComment ref="L30" dT="2020-12-15T19:25:45.97" personId="{DC2F4C32-92E0-45B5-9870-23C84B3D9B66}" id="{3902860B-0615-41F4-8148-6B4909834717}">
    <text>R7A - Rubblizing (PCCP), R7B - Reconstruction</text>
  </threadedComment>
  <threadedComment ref="L31" dT="2020-12-15T19:26:27.24" personId="{DC2F4C32-92E0-45B5-9870-23C84B3D9B66}" id="{039B28B1-196C-47AA-BC3D-29828E9A2C31}">
    <text>Construction of a new bridge that does not replace or relocate an existing bridge.</text>
  </threadedComment>
  <threadedComment ref="L32" dT="2020-12-15T19:26:39.49" personId="{DC2F4C32-92E0-45B5-9870-23C84B3D9B66}" id="{CB3B4045-B3D2-47A5-9CA5-AFC30335A6D5}">
    <text>Total replacement of a structurally inadequate or functionally obsolete bridge with a new structure constructed with additional lanes in the same general traffic corridor to current geometric construction standards. Incidental roadway approach work is included. The use of this code requires the reporting of the National Bridge Inventory (NBI) structure number in the data field identified Bridge Numbers.</text>
  </threadedComment>
  <threadedComment ref="L33" dT="2020-12-15T19:27:04.82" personId="{DC2F4C32-92E0-45B5-9870-23C84B3D9B66}" id="{98CD115B-9E5E-43FD-88FB-BCFB554CF8A0}">
    <text>Total replacement of a structurally-inadequate or functionally-obsolete bridge with a new structure without adding lanes constructed in the same general traffic corridor to current geometric construction standards. A bridge removed and replaced with a lesser facility is considered a bridge replacement. Incidental roadway approach work is included. The use of this code requires the reporting of the National Bridge Inventory (NBI) structure number in the data field identified Bridge Numbers.</text>
  </threadedComment>
  <threadedComment ref="L34" dT="2020-12-15T19:28:10.84" personId="{DC2F4C32-92E0-45B5-9870-23C84B3D9B66}" id="{B60EE96C-B18C-411B-B36C-91E082DCCA1A}">
    <text>For the major work required to restore structural integrity of a bridge as well as work necessary to correct major safety defects. Bridge deck replacement (both partial and complete) and widening of bridges without adding through lanes to specified standards are included. Work required correcting minor structure and safety defects or deficiencies, such as deck patching, resurfacing, protective systems, upgrading railings, curbs, or other preventative maintenance items are included. If HBRRP funds are involved, the use of this code requires the reporting of the National Bridge Inventory (NBI) structure number in the data field identified Bridge Numbers.</text>
  </threadedComment>
  <threadedComment ref="L35" dT="2020-12-15T19:42:25.67" personId="{DC2F4C32-92E0-45B5-9870-23C84B3D9B66}" id="{2E593F1B-BB7F-475A-B3F3-3DC1A18D0EBC}">
    <text>Activities that prevent, delay, or reduce deterioration of bridges or bridge elements, restore the function of existing bridges, keep bridges in good condition and extend their life.</text>
  </threadedComment>
  <threadedComment ref="L36" dT="2020-12-15T19:28:34.28" personId="{DC2F4C32-92E0-45B5-9870-23C84B3D9B66}" id="{92BAAA78-3265-4145-9E39-0489529DDBCA}">
    <text>For the preparation of plans, specifications, and estimates (PS&amp;E), traffic, and related studies including field inspections, surveys, material testing, and borings.</text>
  </threadedComment>
  <threadedComment ref="L37" dT="2020-12-15T19:29:16.16" personId="{DC2F4C32-92E0-45B5-9870-23C84B3D9B66}" id="{D6991DF9-273B-4D98-B986-01965AB3A813}">
    <text>For purchase of land, improvement and easements, in addition to the cost of moving and relocating buildings, businesses, and persons.</text>
  </threadedComment>
  <threadedComment ref="L38" dT="2020-12-15T19:29:56.41" personId="{DC2F4C32-92E0-45B5-9870-23C84B3D9B66}" id="{D603BA37-AFED-4522-804C-F79122680B5D}">
    <text>For Planning related purposes.</text>
  </threadedComment>
  <threadedComment ref="L40" dT="2020-12-15T19:30:20.07" personId="{DC2F4C32-92E0-45B5-9870-23C84B3D9B66}" id="{F107150B-C37B-4497-9FA6-9703AA444A60}">
    <text>For Research related purposes</text>
  </threadedComment>
  <threadedComment ref="L41" dT="2020-12-15T19:30:54.88" personId="{DC2F4C32-92E0-45B5-9870-23C84B3D9B66}" id="{9AF89D9E-88CA-40AF-A29C-332E9CC152D2}">
    <text>For improvements that do not provide any increase in the level of service, in the condition of the facility or in safety features. Typical improvements that fall in this category would be noise barriers, beautification, and other environmentally related features not built as a part of any other improvement type. If environmental mitigation is needed as the result of a bridge project and it is confined to the reasonable touchdown and the bridge itself, then this is allowable with HBRRP Funds. Outside the reasonable touchdown would not be considered eligible.</text>
  </threadedComment>
  <threadedComment ref="L42" dT="2020-12-15T19:31:15.81" personId="{DC2F4C32-92E0-45B5-9870-23C84B3D9B66}" id="{F3F3CFFD-ED65-4691-83C0-AA2D1870468E}">
    <text>For projects or a significant portion of a project that provides features or devices to enhance safety. For example, expenditures on projects designed to improve the safety of at-grade railroad crossings or for the construction of facilities dedicated to the enforcement of vehicle weight regulations.</text>
  </threadedComment>
  <threadedComment ref="L43" dT="2020-12-15T19:31:41.09" personId="{DC2F4C32-92E0-45B5-9870-23C84B3D9B66}" id="{5DB8BAFD-F8FD-467B-9EE9-CA157EBFD034}">
    <text>Improvements to crossing warning Protective Devices such as signs, markings, and cross bucks; flashing light additions/improvements; and improvement to track circuitry.</text>
  </threadedComment>
  <threadedComment ref="L44" dT="2020-12-15T19:31:57.61" personId="{DC2F4C32-92E0-45B5-9870-23C84B3D9B66}" id="{9158539F-DECD-4ED6-A36F-1FFC71BD8B3C}">
    <text>For transit and transit-related purposes.</text>
  </threadedComment>
  <threadedComment ref="L45" dT="2020-12-15T19:32:30.58" personId="{DC2F4C32-92E0-45B5-9870-23C84B3D9B66}" id="{0D57C147-7310-4752-BD5D-13B07441F7F6}">
    <text>Traffic operation improvements that are designed to reduce traffic congestion and to facilitate the flow of traffic, both people and vehicles, on existing systems, or to conserve motor fuels. Include automated toll collection equipment, road and bridge surveillance and control systems, etc</text>
  </threadedComment>
  <threadedComment ref="L46" dT="2020-12-15T19:37:59.91" personId="{DC2F4C32-92E0-45B5-9870-23C84B3D9B66}" id="{146C5E0F-0C28-42F5-9E8C-43EB46209836}">
    <text>Administration for National Recreational Trails Projects, Commercial Vehicles, and other similar projects.</text>
  </threadedComment>
  <threadedComment ref="L47" dT="2020-12-15T19:38:37.32" personId="{DC2F4C32-92E0-45B5-9870-23C84B3D9B66}" id="{38134608-DBCA-4321-B840-705AFE7F83B6}">
    <text>For independent projects (not part of any other Federal-aid Highway project) to construct a facility to accommodate bicycle transportation and pedestrians.</text>
  </threadedComment>
  <threadedComment ref="L48" dT="2020-12-15T19:39:06.30" personId="{DC2F4C32-92E0-45B5-9870-23C84B3D9B66}" id="{E3C3D3CD-B4A7-4C48-A9D9-EBBDA974FC01}">
    <text>For projects involving landscaping and other scenic beautification through planting and related work. This includes vegetation management to assure the sustain ability of landscape areas.</text>
  </threadedComment>
  <threadedComment ref="L49" dT="2020-12-15T23:29:29.38" personId="{DC2F4C32-92E0-45B5-9870-23C84B3D9B66}" id="{D7A4C5D2-8093-4CBB-B01C-63786B844680}">
    <text>TAP/RTP</text>
  </threadedComment>
  <threadedComment ref="L50" dT="2020-12-15T19:39:40.30" personId="{DC2F4C32-92E0-45B5-9870-23C84B3D9B66}" id="{3A2443EE-70A1-4DCB-AD10-9BD132796573}">
    <text>Training; Supportive Services; TRAC; On the Job Training</text>
  </threadedComment>
  <threadedComment ref="L51" dT="2020-12-15T19:40:02.21" personId="{DC2F4C32-92E0-45B5-9870-23C84B3D9B66}" id="{DFA2E351-8F06-4AD7-A56B-973859AD59E0}">
    <text>Utilities</text>
  </threadedComment>
  <threadedComment ref="L52" dT="2020-12-15T19:40:19.98" personId="{DC2F4C32-92E0-45B5-9870-23C84B3D9B66}" id="{91B375C0-270A-4DC8-9689-7EDFCAE880BF}">
    <text>Miscellaneous work such as National Recreational Trails construction, noise barriers, etc.</text>
  </threadedComment>
  <threadedComment ref="L53" dT="2020-12-15T19:40:39.32" personId="{DC2F4C32-92E0-45B5-9870-23C84B3D9B66}" id="{794659E9-76CF-4433-A089-470A4C8258FE}">
    <text>Interest payments and retirement of principal under an eligible bond issue (including capitalized interest) and any other cost incidental to the sale of an eligible bond issue (including issuance costs, insurance or other credit enhancement fees, and other bond-related costs as determined).</text>
  </threadedComment>
  <threadedComment ref="L54" dT="2020-12-15T19:43:02.18" personId="{DC2F4C32-92E0-45B5-9870-23C84B3D9B66}" id="{09D1F2B2-2C29-413F-A54C-E9DC025F599B}">
    <text>Projects using the National Highway Freight Funds program and identified in the NMDOT Freight Plan.</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nmdfa.state.nm.us/icip.aspx" TargetMode="External"/><Relationship Id="rId1" Type="http://schemas.openxmlformats.org/officeDocument/2006/relationships/hyperlink" Target="file:///C:\Users\Bob%20Kuipers\Project%20Feasibility%20Forms%20-%20PF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vmlDrawing" Target="../drawings/vmlDrawing7.vml"/><Relationship Id="rId1" Type="http://schemas.openxmlformats.org/officeDocument/2006/relationships/printerSettings" Target="../printerSettings/printerSettings9.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vmlDrawing" Target="../drawings/vmlDrawing8.vml"/><Relationship Id="rId1" Type="http://schemas.openxmlformats.org/officeDocument/2006/relationships/printerSettings" Target="../printerSettings/printerSettings10.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vmlDrawing" Target="../drawings/vmlDrawing9.vml"/><Relationship Id="rId1" Type="http://schemas.openxmlformats.org/officeDocument/2006/relationships/printerSettings" Target="../printerSettings/printerSettings11.bin"/><Relationship Id="rId5" Type="http://schemas.microsoft.com/office/2017/10/relationships/threadedComment" Target="../threadedComments/threadedComment9.xml"/><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https://estip.dot.state.nm.us/project_info?project_id=1249815&amp;version=7&amp;view_type=&amp;fromPage=order%5Fby%3D%26order%5Forder%3D%26order%5Fold%5Fby%3D%26COUNTY%3DCibola%257CCibola%26IS%5FFROM%5FFULL%3DTrue%26get%5Ftop%5Frows%3D100%26p%5Ftype%3D%26%5F%3D1606324912267%26end_page=" TargetMode="External"/><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file:///C:\https:\estip.dot.state.nm.us\project_info" TargetMode="External"/><Relationship Id="rId6" Type="http://schemas.microsoft.com/office/2017/10/relationships/threadedComment" Target="../threadedComments/threadedComment5.xml"/><Relationship Id="rId5" Type="http://schemas.openxmlformats.org/officeDocument/2006/relationships/comments" Target="../comments5.xml"/><Relationship Id="rId4" Type="http://schemas.openxmlformats.org/officeDocument/2006/relationships/table" Target="../tables/table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table" Target="../tables/table6.xml"/><Relationship Id="rId1" Type="http://schemas.openxmlformats.org/officeDocument/2006/relationships/vmlDrawing" Target="../drawings/vmlDrawing6.vml"/><Relationship Id="rId4" Type="http://schemas.microsoft.com/office/2017/10/relationships/threadedComment" Target="../threadedComments/threadedComment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038DF-15CE-4EE0-A5E8-6F2509F5BE79}">
  <dimension ref="A34:D100"/>
  <sheetViews>
    <sheetView topLeftCell="A29" workbookViewId="0">
      <selection activeCell="C35" sqref="C35"/>
    </sheetView>
  </sheetViews>
  <sheetFormatPr defaultRowHeight="15" x14ac:dyDescent="0.25"/>
  <cols>
    <col min="1" max="1" width="24.85546875" customWidth="1"/>
    <col min="2" max="2" width="68.42578125" bestFit="1" customWidth="1"/>
    <col min="3" max="3" width="56.85546875" style="69" bestFit="1" customWidth="1"/>
  </cols>
  <sheetData>
    <row r="34" spans="1:3" x14ac:dyDescent="0.25">
      <c r="A34" s="67" t="s">
        <v>0</v>
      </c>
      <c r="B34" s="67" t="s">
        <v>1</v>
      </c>
      <c r="C34" s="70" t="s">
        <v>2</v>
      </c>
    </row>
    <row r="35" spans="1:3" x14ac:dyDescent="0.25">
      <c r="A35" s="37" t="s">
        <v>3</v>
      </c>
      <c r="B35" s="37" t="s">
        <v>4</v>
      </c>
      <c r="C35" s="247" t="s">
        <v>5</v>
      </c>
    </row>
    <row r="36" spans="1:3" x14ac:dyDescent="0.25">
      <c r="A36" s="37" t="s">
        <v>6</v>
      </c>
      <c r="B36" s="37" t="s">
        <v>7</v>
      </c>
      <c r="C36" s="99" t="s">
        <v>8</v>
      </c>
    </row>
    <row r="37" spans="1:3" x14ac:dyDescent="0.25">
      <c r="A37" s="37" t="s">
        <v>9</v>
      </c>
      <c r="B37" s="37" t="s">
        <v>10</v>
      </c>
      <c r="C37" s="99" t="s">
        <v>11</v>
      </c>
    </row>
    <row r="38" spans="1:3" x14ac:dyDescent="0.25">
      <c r="A38" s="37" t="s">
        <v>12</v>
      </c>
      <c r="B38" s="37" t="s">
        <v>13</v>
      </c>
      <c r="C38" s="99" t="s">
        <v>14</v>
      </c>
    </row>
    <row r="39" spans="1:3" x14ac:dyDescent="0.25">
      <c r="A39" s="37" t="s">
        <v>15</v>
      </c>
      <c r="B39" s="37" t="s">
        <v>16</v>
      </c>
      <c r="C39" s="99"/>
    </row>
    <row r="40" spans="1:3" ht="30" x14ac:dyDescent="0.25">
      <c r="A40" s="37" t="s">
        <v>17</v>
      </c>
      <c r="B40" s="37" t="s">
        <v>18</v>
      </c>
      <c r="C40" s="99" t="s">
        <v>19</v>
      </c>
    </row>
    <row r="41" spans="1:3" ht="30" x14ac:dyDescent="0.25">
      <c r="A41" s="37" t="s">
        <v>20</v>
      </c>
      <c r="B41" s="37" t="s">
        <v>21</v>
      </c>
      <c r="C41" s="69" t="s">
        <v>22</v>
      </c>
    </row>
    <row r="42" spans="1:3" x14ac:dyDescent="0.25">
      <c r="A42" s="37" t="s">
        <v>23</v>
      </c>
      <c r="B42" s="37" t="s">
        <v>24</v>
      </c>
    </row>
    <row r="43" spans="1:3" x14ac:dyDescent="0.25">
      <c r="A43" s="37" t="s">
        <v>25</v>
      </c>
      <c r="B43" s="37" t="s">
        <v>26</v>
      </c>
    </row>
    <row r="44" spans="1:3" x14ac:dyDescent="0.25">
      <c r="A44" s="37" t="s">
        <v>27</v>
      </c>
      <c r="B44" s="37" t="s">
        <v>28</v>
      </c>
    </row>
    <row r="45" spans="1:3" x14ac:dyDescent="0.25">
      <c r="A45" s="37" t="s">
        <v>29</v>
      </c>
      <c r="B45" s="37" t="s">
        <v>30</v>
      </c>
    </row>
    <row r="46" spans="1:3" x14ac:dyDescent="0.25">
      <c r="A46" s="37" t="s">
        <v>31</v>
      </c>
      <c r="B46" s="37" t="s">
        <v>32</v>
      </c>
      <c r="C46" s="69" t="s">
        <v>8</v>
      </c>
    </row>
    <row r="47" spans="1:3" x14ac:dyDescent="0.25">
      <c r="A47" s="37" t="s">
        <v>33</v>
      </c>
      <c r="B47" s="37" t="s">
        <v>34</v>
      </c>
      <c r="C47" s="69" t="s">
        <v>35</v>
      </c>
    </row>
    <row r="48" spans="1:3" x14ac:dyDescent="0.25">
      <c r="A48" s="37" t="s">
        <v>36</v>
      </c>
      <c r="B48" s="37" t="s">
        <v>37</v>
      </c>
      <c r="C48" s="69" t="s">
        <v>35</v>
      </c>
    </row>
    <row r="49" spans="1:3" x14ac:dyDescent="0.25">
      <c r="A49" s="37" t="s">
        <v>38</v>
      </c>
      <c r="B49" s="37" t="s">
        <v>39</v>
      </c>
      <c r="C49" s="69" t="s">
        <v>40</v>
      </c>
    </row>
    <row r="50" spans="1:3" x14ac:dyDescent="0.25">
      <c r="A50" s="37" t="s">
        <v>41</v>
      </c>
      <c r="B50" s="37" t="s">
        <v>42</v>
      </c>
      <c r="C50" s="69" t="s">
        <v>43</v>
      </c>
    </row>
    <row r="51" spans="1:3" x14ac:dyDescent="0.25">
      <c r="A51" s="37" t="s">
        <v>44</v>
      </c>
      <c r="B51" s="37" t="s">
        <v>45</v>
      </c>
      <c r="C51" s="69" t="s">
        <v>46</v>
      </c>
    </row>
    <row r="52" spans="1:3" x14ac:dyDescent="0.25">
      <c r="A52" s="37" t="s">
        <v>47</v>
      </c>
      <c r="B52" s="37" t="s">
        <v>45</v>
      </c>
      <c r="C52" s="69" t="s">
        <v>46</v>
      </c>
    </row>
    <row r="53" spans="1:3" x14ac:dyDescent="0.25">
      <c r="A53" s="37" t="s">
        <v>48</v>
      </c>
      <c r="B53" s="37" t="s">
        <v>49</v>
      </c>
      <c r="C53" t="s">
        <v>50</v>
      </c>
    </row>
    <row r="54" spans="1:3" x14ac:dyDescent="0.25">
      <c r="A54" s="37" t="s">
        <v>51</v>
      </c>
      <c r="B54" s="37" t="s">
        <v>52</v>
      </c>
      <c r="C54" t="s">
        <v>53</v>
      </c>
    </row>
    <row r="55" spans="1:3" x14ac:dyDescent="0.25">
      <c r="A55" s="37" t="s">
        <v>54</v>
      </c>
      <c r="B55" s="37" t="s">
        <v>55</v>
      </c>
      <c r="C55" s="71" t="s">
        <v>56</v>
      </c>
    </row>
    <row r="56" spans="1:3" ht="30" x14ac:dyDescent="0.25">
      <c r="A56" s="37" t="s">
        <v>57</v>
      </c>
      <c r="B56" s="37" t="s">
        <v>58</v>
      </c>
      <c r="C56" s="72" t="s">
        <v>59</v>
      </c>
    </row>
    <row r="57" spans="1:3" x14ac:dyDescent="0.25">
      <c r="A57" s="37" t="s">
        <v>60</v>
      </c>
      <c r="B57" s="37" t="s">
        <v>61</v>
      </c>
      <c r="C57" s="69" t="s">
        <v>62</v>
      </c>
    </row>
    <row r="58" spans="1:3" ht="30" x14ac:dyDescent="0.25">
      <c r="A58" s="37" t="s">
        <v>63</v>
      </c>
      <c r="B58" s="37" t="s">
        <v>64</v>
      </c>
      <c r="C58" s="69" t="s">
        <v>65</v>
      </c>
    </row>
    <row r="59" spans="1:3" ht="30" x14ac:dyDescent="0.25">
      <c r="A59" s="37" t="s">
        <v>66</v>
      </c>
      <c r="B59" s="37" t="s">
        <v>64</v>
      </c>
      <c r="C59" s="69" t="s">
        <v>65</v>
      </c>
    </row>
    <row r="60" spans="1:3" x14ac:dyDescent="0.25">
      <c r="A60" s="37" t="s">
        <v>67</v>
      </c>
      <c r="B60" s="37" t="s">
        <v>64</v>
      </c>
      <c r="C60" s="69" t="s">
        <v>68</v>
      </c>
    </row>
    <row r="61" spans="1:3" x14ac:dyDescent="0.25">
      <c r="A61" s="37" t="s">
        <v>69</v>
      </c>
      <c r="B61" s="37" t="s">
        <v>70</v>
      </c>
      <c r="C61" s="69" t="s">
        <v>71</v>
      </c>
    </row>
    <row r="62" spans="1:3" x14ac:dyDescent="0.25">
      <c r="A62" s="37" t="s">
        <v>72</v>
      </c>
      <c r="B62" s="37" t="s">
        <v>73</v>
      </c>
      <c r="C62" s="69" t="s">
        <v>71</v>
      </c>
    </row>
    <row r="63" spans="1:3" x14ac:dyDescent="0.25">
      <c r="A63" s="37" t="s">
        <v>74</v>
      </c>
      <c r="B63" s="37" t="s">
        <v>75</v>
      </c>
      <c r="C63" s="69" t="s">
        <v>71</v>
      </c>
    </row>
    <row r="64" spans="1:3" x14ac:dyDescent="0.25">
      <c r="A64" s="37" t="s">
        <v>76</v>
      </c>
      <c r="B64" s="37" t="s">
        <v>77</v>
      </c>
      <c r="C64" s="69" t="s">
        <v>71</v>
      </c>
    </row>
    <row r="65" spans="1:3" x14ac:dyDescent="0.25">
      <c r="A65" s="73" t="s">
        <v>78</v>
      </c>
      <c r="B65" s="74" t="s">
        <v>79</v>
      </c>
      <c r="C65" s="75" t="s">
        <v>40</v>
      </c>
    </row>
    <row r="66" spans="1:3" x14ac:dyDescent="0.25">
      <c r="A66" s="76" t="s">
        <v>80</v>
      </c>
      <c r="B66" s="77" t="s">
        <v>79</v>
      </c>
      <c r="C66" s="78" t="s">
        <v>40</v>
      </c>
    </row>
    <row r="67" spans="1:3" x14ac:dyDescent="0.25">
      <c r="A67" s="76" t="s">
        <v>81</v>
      </c>
      <c r="B67" s="77" t="s">
        <v>79</v>
      </c>
      <c r="C67" s="78" t="s">
        <v>82</v>
      </c>
    </row>
    <row r="68" spans="1:3" x14ac:dyDescent="0.25">
      <c r="A68" s="76" t="s">
        <v>83</v>
      </c>
      <c r="B68" s="77" t="s">
        <v>79</v>
      </c>
      <c r="C68" s="78" t="s">
        <v>82</v>
      </c>
    </row>
    <row r="69" spans="1:3" x14ac:dyDescent="0.25">
      <c r="A69" s="76" t="s">
        <v>84</v>
      </c>
      <c r="B69" s="77" t="s">
        <v>79</v>
      </c>
      <c r="C69" s="78" t="s">
        <v>82</v>
      </c>
    </row>
    <row r="70" spans="1:3" x14ac:dyDescent="0.25">
      <c r="A70" s="76" t="s">
        <v>85</v>
      </c>
      <c r="B70" s="77" t="s">
        <v>79</v>
      </c>
      <c r="C70" s="78" t="s">
        <v>82</v>
      </c>
    </row>
    <row r="71" spans="1:3" x14ac:dyDescent="0.25">
      <c r="A71" s="76" t="s">
        <v>86</v>
      </c>
      <c r="B71" s="77" t="s">
        <v>79</v>
      </c>
      <c r="C71" s="78" t="s">
        <v>82</v>
      </c>
    </row>
    <row r="72" spans="1:3" x14ac:dyDescent="0.25">
      <c r="A72" s="73" t="s">
        <v>87</v>
      </c>
      <c r="B72" s="74" t="s">
        <v>88</v>
      </c>
      <c r="C72" s="75" t="s">
        <v>89</v>
      </c>
    </row>
    <row r="73" spans="1:3" x14ac:dyDescent="0.25">
      <c r="A73" s="76" t="s">
        <v>80</v>
      </c>
      <c r="B73" s="77" t="s">
        <v>88</v>
      </c>
      <c r="C73" s="78" t="s">
        <v>89</v>
      </c>
    </row>
    <row r="74" spans="1:3" x14ac:dyDescent="0.25">
      <c r="A74" s="76" t="s">
        <v>81</v>
      </c>
      <c r="B74" s="77" t="s">
        <v>90</v>
      </c>
      <c r="C74" s="78" t="s">
        <v>89</v>
      </c>
    </row>
    <row r="75" spans="1:3" x14ac:dyDescent="0.25">
      <c r="A75" s="76" t="s">
        <v>83</v>
      </c>
      <c r="B75" s="77" t="s">
        <v>91</v>
      </c>
      <c r="C75" s="78" t="s">
        <v>89</v>
      </c>
    </row>
    <row r="76" spans="1:3" x14ac:dyDescent="0.25">
      <c r="A76" s="76" t="s">
        <v>84</v>
      </c>
      <c r="B76" s="77" t="s">
        <v>92</v>
      </c>
      <c r="C76" s="78" t="s">
        <v>93</v>
      </c>
    </row>
    <row r="77" spans="1:3" x14ac:dyDescent="0.25">
      <c r="A77" s="76" t="s">
        <v>85</v>
      </c>
      <c r="B77" s="77" t="s">
        <v>94</v>
      </c>
      <c r="C77" s="78" t="s">
        <v>93</v>
      </c>
    </row>
    <row r="78" spans="1:3" x14ac:dyDescent="0.25">
      <c r="A78" s="79" t="s">
        <v>86</v>
      </c>
      <c r="B78" s="80" t="s">
        <v>95</v>
      </c>
      <c r="C78" s="81" t="s">
        <v>93</v>
      </c>
    </row>
    <row r="79" spans="1:3" x14ac:dyDescent="0.25">
      <c r="A79" s="37"/>
      <c r="B79" s="37"/>
    </row>
    <row r="80" spans="1:3" x14ac:dyDescent="0.25">
      <c r="A80" s="85" t="s">
        <v>96</v>
      </c>
      <c r="B80" s="85" t="s">
        <v>97</v>
      </c>
    </row>
    <row r="81" spans="1:4" ht="24" x14ac:dyDescent="0.25">
      <c r="A81" s="37" t="s">
        <v>98</v>
      </c>
      <c r="B81" s="88" t="s">
        <v>99</v>
      </c>
    </row>
    <row r="82" spans="1:4" ht="24" x14ac:dyDescent="0.25">
      <c r="A82" s="37" t="s">
        <v>100</v>
      </c>
      <c r="B82" s="88" t="s">
        <v>101</v>
      </c>
    </row>
    <row r="83" spans="1:4" x14ac:dyDescent="0.25">
      <c r="A83" s="37" t="s">
        <v>102</v>
      </c>
      <c r="B83" s="89"/>
    </row>
    <row r="84" spans="1:4" ht="72" x14ac:dyDescent="0.25">
      <c r="A84" s="37" t="s">
        <v>103</v>
      </c>
      <c r="B84" s="88" t="s">
        <v>104</v>
      </c>
    </row>
    <row r="85" spans="1:4" ht="108" x14ac:dyDescent="0.25">
      <c r="A85" s="37" t="s">
        <v>105</v>
      </c>
      <c r="B85" s="88" t="s">
        <v>106</v>
      </c>
    </row>
    <row r="86" spans="1:4" x14ac:dyDescent="0.25">
      <c r="A86" s="37"/>
      <c r="B86" s="37"/>
    </row>
    <row r="87" spans="1:4" x14ac:dyDescent="0.25">
      <c r="A87" s="37"/>
      <c r="B87" s="37"/>
    </row>
    <row r="88" spans="1:4" x14ac:dyDescent="0.25">
      <c r="A88" s="98"/>
      <c r="B88" s="86"/>
      <c r="C88" s="98"/>
      <c r="D88" s="86"/>
    </row>
    <row r="89" spans="1:4" x14ac:dyDescent="0.25">
      <c r="A89" t="s">
        <v>107</v>
      </c>
    </row>
    <row r="91" spans="1:4" ht="45" x14ac:dyDescent="0.25">
      <c r="A91" s="99" t="s">
        <v>108</v>
      </c>
      <c r="B91" s="87" t="s">
        <v>65</v>
      </c>
    </row>
    <row r="93" spans="1:4" x14ac:dyDescent="0.25">
      <c r="A93" s="67" t="s">
        <v>109</v>
      </c>
    </row>
    <row r="94" spans="1:4" ht="126" customHeight="1" x14ac:dyDescent="0.25">
      <c r="A94" s="333" t="s">
        <v>110</v>
      </c>
      <c r="B94" s="333"/>
      <c r="C94" s="333"/>
    </row>
    <row r="95" spans="1:4" ht="67.5" customHeight="1" x14ac:dyDescent="0.25">
      <c r="A95" s="333" t="s">
        <v>111</v>
      </c>
      <c r="B95" s="333"/>
      <c r="C95" s="333"/>
    </row>
    <row r="96" spans="1:4" ht="108.75" customHeight="1" x14ac:dyDescent="0.25">
      <c r="A96" s="333" t="s">
        <v>112</v>
      </c>
      <c r="B96" s="333"/>
      <c r="C96" s="333"/>
    </row>
    <row r="97" spans="1:3" ht="82.5" customHeight="1" x14ac:dyDescent="0.25">
      <c r="A97" s="333" t="s">
        <v>113</v>
      </c>
      <c r="B97" s="333"/>
      <c r="C97" s="333"/>
    </row>
    <row r="98" spans="1:3" ht="89.25" customHeight="1" x14ac:dyDescent="0.25">
      <c r="A98" s="333" t="s">
        <v>114</v>
      </c>
      <c r="B98" s="333"/>
      <c r="C98" s="333"/>
    </row>
    <row r="99" spans="1:3" ht="81" customHeight="1" x14ac:dyDescent="0.25">
      <c r="A99" s="333" t="s">
        <v>115</v>
      </c>
      <c r="B99" s="333"/>
      <c r="C99" s="333"/>
    </row>
    <row r="100" spans="1:3" ht="84.75" customHeight="1" x14ac:dyDescent="0.25">
      <c r="A100" s="333" t="s">
        <v>116</v>
      </c>
      <c r="B100" s="333"/>
      <c r="C100" s="333"/>
    </row>
  </sheetData>
  <mergeCells count="7">
    <mergeCell ref="A100:C100"/>
    <mergeCell ref="A94:C94"/>
    <mergeCell ref="A95:C95"/>
    <mergeCell ref="A96:C96"/>
    <mergeCell ref="A97:C97"/>
    <mergeCell ref="A98:C98"/>
    <mergeCell ref="A99:C99"/>
  </mergeCells>
  <hyperlinks>
    <hyperlink ref="B91" r:id="rId1" xr:uid="{E8862DEC-B4CE-480C-B008-3ED4076BA1D2}"/>
    <hyperlink ref="C35" r:id="rId2" xr:uid="{827D77F0-8419-47C0-8391-A05C79A8839E}"/>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A0B2E-BC94-4A81-87AC-994EA0B5C1F9}">
  <dimension ref="A1:AS43"/>
  <sheetViews>
    <sheetView workbookViewId="0">
      <selection activeCell="AA1" sqref="AA1:AD1048576"/>
    </sheetView>
  </sheetViews>
  <sheetFormatPr defaultRowHeight="15" x14ac:dyDescent="0.25"/>
  <cols>
    <col min="1" max="1" width="13.140625" customWidth="1"/>
    <col min="2" max="2" width="13.42578125" customWidth="1"/>
    <col min="3" max="3" width="15.7109375" hidden="1" customWidth="1"/>
    <col min="4" max="4" width="19.5703125" style="39" customWidth="1"/>
    <col min="5" max="5" width="14.5703125" customWidth="1"/>
    <col min="6" max="6" width="11.5703125" customWidth="1"/>
    <col min="7" max="7" width="9.5703125" customWidth="1"/>
    <col min="8" max="8" width="9.7109375" style="1" customWidth="1"/>
    <col min="9" max="9" width="11.5703125" style="1" customWidth="1"/>
    <col min="10" max="10" width="12" style="36" customWidth="1"/>
    <col min="11" max="11" width="13.85546875" style="36" customWidth="1"/>
    <col min="12" max="12" width="20.42578125" customWidth="1"/>
    <col min="13" max="13" width="30.140625" customWidth="1"/>
    <col min="14" max="14" width="11.7109375" style="1" customWidth="1"/>
    <col min="15" max="15" width="21.28515625" hidden="1" customWidth="1"/>
    <col min="16" max="16" width="11.42578125" customWidth="1"/>
    <col min="17" max="17" width="11.5703125" customWidth="1"/>
    <col min="18" max="18" width="10.85546875" customWidth="1"/>
    <col min="19" max="19" width="19.42578125" hidden="1" customWidth="1"/>
    <col min="20" max="20" width="23.5703125" hidden="1" customWidth="1"/>
    <col min="21" max="21" width="20.42578125" hidden="1" customWidth="1"/>
    <col min="22" max="22" width="32.7109375" customWidth="1"/>
    <col min="23" max="23" width="15.140625" style="34" customWidth="1"/>
    <col min="24" max="26" width="20.42578125" style="1" hidden="1" customWidth="1"/>
    <col min="27" max="27" width="18.5703125" hidden="1" customWidth="1"/>
    <col min="28" max="30" width="14.42578125" hidden="1" customWidth="1"/>
    <col min="31" max="31" width="21.85546875" style="34" hidden="1" customWidth="1"/>
    <col min="32" max="32" width="22.7109375" style="34" hidden="1" customWidth="1"/>
    <col min="33" max="33" width="17.7109375" style="34" hidden="1" customWidth="1"/>
    <col min="34" max="34" width="10.5703125" style="34" hidden="1" customWidth="1"/>
    <col min="35" max="35" width="12.140625" style="34" hidden="1" customWidth="1"/>
    <col min="36" max="36" width="15.28515625" style="34" hidden="1" customWidth="1"/>
    <col min="37" max="37" width="23.28515625" style="34" hidden="1" customWidth="1"/>
    <col min="38" max="38" width="19.140625" style="34" hidden="1" customWidth="1"/>
    <col min="39" max="39" width="22.85546875" style="34" hidden="1" customWidth="1"/>
    <col min="40" max="40" width="23.7109375" style="34" hidden="1" customWidth="1"/>
    <col min="41" max="41" width="11.5703125" style="34" hidden="1" customWidth="1"/>
    <col min="42" max="42" width="13.140625" style="34" hidden="1" customWidth="1"/>
    <col min="43" max="43" width="16.28515625" style="34" hidden="1" customWidth="1"/>
    <col min="44" max="44" width="24.28515625" style="34" hidden="1" customWidth="1"/>
    <col min="45" max="45" width="20.140625" style="34" hidden="1" customWidth="1"/>
  </cols>
  <sheetData>
    <row r="1" spans="1:45" ht="42" customHeight="1" x14ac:dyDescent="0.25">
      <c r="A1" s="341" t="s">
        <v>528</v>
      </c>
      <c r="B1" s="342"/>
      <c r="C1" s="342"/>
      <c r="D1" s="140" t="s">
        <v>531</v>
      </c>
      <c r="F1" s="344" t="s">
        <v>532</v>
      </c>
      <c r="G1" s="344"/>
      <c r="H1" s="344"/>
      <c r="I1" s="344"/>
      <c r="J1" s="344"/>
      <c r="K1" s="344"/>
      <c r="M1" s="144" t="s">
        <v>530</v>
      </c>
    </row>
    <row r="2" spans="1:45" ht="33" customHeight="1" x14ac:dyDescent="0.25">
      <c r="A2" s="139" t="s">
        <v>3</v>
      </c>
      <c r="B2" s="139" t="s">
        <v>6</v>
      </c>
      <c r="C2" s="1" t="s">
        <v>123</v>
      </c>
      <c r="D2" s="1" t="s">
        <v>12</v>
      </c>
      <c r="E2" s="1" t="s">
        <v>278</v>
      </c>
      <c r="F2" s="139" t="s">
        <v>17</v>
      </c>
      <c r="G2" s="1" t="s">
        <v>20</v>
      </c>
      <c r="H2" s="1" t="s">
        <v>23</v>
      </c>
      <c r="I2" s="1" t="s">
        <v>25</v>
      </c>
      <c r="J2" s="35" t="s">
        <v>27</v>
      </c>
      <c r="K2" s="36" t="s">
        <v>29</v>
      </c>
      <c r="L2" s="1" t="s">
        <v>31</v>
      </c>
      <c r="M2" s="1" t="s">
        <v>33</v>
      </c>
      <c r="N2" s="139" t="s">
        <v>124</v>
      </c>
      <c r="O2" s="5" t="s">
        <v>38</v>
      </c>
      <c r="P2" s="139" t="s">
        <v>41</v>
      </c>
      <c r="Q2" s="139" t="s">
        <v>125</v>
      </c>
      <c r="R2" s="139" t="s">
        <v>126</v>
      </c>
      <c r="S2" s="1" t="s">
        <v>48</v>
      </c>
      <c r="T2" s="1" t="s">
        <v>51</v>
      </c>
      <c r="U2" s="1" t="s">
        <v>54</v>
      </c>
      <c r="V2" s="1" t="s">
        <v>57</v>
      </c>
      <c r="W2" s="34" t="s">
        <v>60</v>
      </c>
      <c r="X2" s="1" t="s">
        <v>63</v>
      </c>
      <c r="Y2" s="1" t="s">
        <v>66</v>
      </c>
      <c r="Z2" s="1" t="s">
        <v>67</v>
      </c>
      <c r="AA2" s="1" t="s">
        <v>69</v>
      </c>
      <c r="AB2" s="1" t="s">
        <v>72</v>
      </c>
      <c r="AC2" s="1" t="s">
        <v>74</v>
      </c>
      <c r="AD2" s="1" t="s">
        <v>76</v>
      </c>
      <c r="AE2" s="30" t="s">
        <v>127</v>
      </c>
      <c r="AF2" s="31" t="s">
        <v>128</v>
      </c>
      <c r="AG2" s="31" t="s">
        <v>129</v>
      </c>
      <c r="AH2" s="31" t="s">
        <v>81</v>
      </c>
      <c r="AI2" s="31" t="s">
        <v>83</v>
      </c>
      <c r="AJ2" s="31" t="s">
        <v>84</v>
      </c>
      <c r="AK2" s="31" t="s">
        <v>85</v>
      </c>
      <c r="AL2" s="32" t="s">
        <v>86</v>
      </c>
      <c r="AM2" s="30" t="s">
        <v>130</v>
      </c>
      <c r="AN2" s="31" t="s">
        <v>131</v>
      </c>
      <c r="AO2" s="31" t="s">
        <v>132</v>
      </c>
      <c r="AP2" s="31" t="s">
        <v>133</v>
      </c>
      <c r="AQ2" s="31" t="s">
        <v>134</v>
      </c>
      <c r="AR2" s="31" t="s">
        <v>135</v>
      </c>
      <c r="AS2" s="32" t="s">
        <v>136</v>
      </c>
    </row>
    <row r="3" spans="1:45" s="29" customFormat="1" ht="57.75" customHeight="1" thickBot="1" x14ac:dyDescent="0.25">
      <c r="A3" s="17"/>
      <c r="B3" s="18"/>
      <c r="C3" s="18"/>
      <c r="D3" s="38" t="s">
        <v>411</v>
      </c>
      <c r="E3" s="19" t="s">
        <v>194</v>
      </c>
      <c r="F3" s="22" t="s">
        <v>138</v>
      </c>
      <c r="G3" s="11" t="s">
        <v>139</v>
      </c>
      <c r="H3" s="20" t="s">
        <v>140</v>
      </c>
      <c r="I3" s="20">
        <v>6</v>
      </c>
      <c r="J3" s="21" t="s">
        <v>360</v>
      </c>
      <c r="K3" s="21" t="s">
        <v>361</v>
      </c>
      <c r="L3" s="21" t="s">
        <v>151</v>
      </c>
      <c r="M3" s="21" t="s">
        <v>362</v>
      </c>
      <c r="N3" s="21">
        <v>1.75</v>
      </c>
      <c r="O3" s="24">
        <v>0</v>
      </c>
      <c r="P3" s="25">
        <v>2264000</v>
      </c>
      <c r="Q3" s="25">
        <f>Table134567[[#This Row],[PROJECT TOTAL]]*0.8544</f>
        <v>1934361.6000000001</v>
      </c>
      <c r="R3" s="25">
        <f>Table134567[[#This Row],[PROJECT TOTAL]]*0.1456</f>
        <v>329638.40000000002</v>
      </c>
      <c r="S3" s="25">
        <v>0</v>
      </c>
      <c r="T3" s="25">
        <f>Table134567[[#This Row],[PROJECT TOTAL]]-Table134567[[#This Row],[FUNDED TO DATE]]</f>
        <v>2264000</v>
      </c>
      <c r="U3" s="26" t="s">
        <v>153</v>
      </c>
      <c r="V3" s="16" t="s">
        <v>363</v>
      </c>
      <c r="W3" s="47" t="s">
        <v>225</v>
      </c>
      <c r="X3" s="41">
        <v>2018</v>
      </c>
      <c r="Y3" s="41">
        <v>2018</v>
      </c>
      <c r="Z3" s="41">
        <v>2018</v>
      </c>
      <c r="AA3" s="27">
        <v>35.183062999999997</v>
      </c>
      <c r="AB3" s="28">
        <v>-107.795373</v>
      </c>
      <c r="AC3" s="28">
        <v>35.190967000000001</v>
      </c>
      <c r="AD3" s="28">
        <v>-107.772115</v>
      </c>
      <c r="AE3" s="33">
        <v>0</v>
      </c>
      <c r="AF3" s="15">
        <v>0</v>
      </c>
      <c r="AG3" s="31">
        <v>0</v>
      </c>
      <c r="AH3" s="31">
        <v>0</v>
      </c>
      <c r="AI3" s="31">
        <v>0</v>
      </c>
      <c r="AJ3" s="31">
        <v>0</v>
      </c>
      <c r="AK3" s="31">
        <v>0</v>
      </c>
      <c r="AL3" s="32">
        <v>0</v>
      </c>
      <c r="AM3" s="33">
        <f>Table134567[[#This Row],[FUNDED TO DATE]]</f>
        <v>0</v>
      </c>
      <c r="AN3" s="15">
        <v>0</v>
      </c>
      <c r="AO3" s="31">
        <f>Table134567[[#This Row],[LENTH (Miles)]]</f>
        <v>1.75</v>
      </c>
      <c r="AP3" s="31">
        <v>0</v>
      </c>
      <c r="AQ3" s="31">
        <v>3</v>
      </c>
      <c r="AR3" s="31">
        <v>6</v>
      </c>
      <c r="AS3" s="32">
        <v>5000</v>
      </c>
    </row>
    <row r="4" spans="1:45" x14ac:dyDescent="0.25">
      <c r="A4" s="42"/>
      <c r="B4" s="43"/>
      <c r="C4" s="43"/>
      <c r="D4" s="168"/>
      <c r="E4" s="44"/>
      <c r="F4" s="152"/>
      <c r="G4" s="152"/>
      <c r="H4" s="153"/>
      <c r="I4" s="153"/>
      <c r="J4" s="154"/>
      <c r="K4" s="267"/>
      <c r="L4" s="267"/>
      <c r="M4" s="180"/>
      <c r="N4" s="268" t="s">
        <v>517</v>
      </c>
      <c r="O4" s="269"/>
      <c r="P4" s="63">
        <f>P3</f>
        <v>2264000</v>
      </c>
      <c r="Q4" s="100">
        <f>Table134567[[#This Row],[PROJECT TOTAL]]*0.8544</f>
        <v>1934361.6000000001</v>
      </c>
      <c r="R4" s="100">
        <f>Table134567[[#This Row],[PROJECT TOTAL]]*0.1456</f>
        <v>329638.40000000002</v>
      </c>
      <c r="S4" s="151"/>
      <c r="T4" s="100">
        <f>Table134567[[#This Row],[PROJECT TOTAL]]-Table134567[[#This Row],[FUNDED TO DATE]]</f>
        <v>2264000</v>
      </c>
      <c r="U4" s="171"/>
      <c r="V4" s="16"/>
      <c r="W4" s="41"/>
      <c r="X4" s="41"/>
      <c r="Y4" s="41"/>
      <c r="Z4" s="41"/>
      <c r="AA4" s="172"/>
      <c r="AB4" s="172"/>
      <c r="AC4" s="172"/>
      <c r="AD4" s="172"/>
      <c r="AE4" s="33">
        <f>Table134567[[#This Row],[FUNDED TO DATE]]</f>
        <v>0</v>
      </c>
      <c r="AF4" s="31"/>
      <c r="AG4" s="31"/>
      <c r="AH4" s="31"/>
      <c r="AI4" s="31"/>
      <c r="AJ4" s="31"/>
      <c r="AK4" s="31"/>
      <c r="AL4" s="46">
        <f>50</f>
        <v>50</v>
      </c>
      <c r="AM4" s="33">
        <f>Table134567[[#This Row],[FUNDED TO DATE]]</f>
        <v>0</v>
      </c>
      <c r="AN4" s="31"/>
      <c r="AO4" s="31" t="str">
        <f>Table134567[[#This Row],[LENTH (Miles)]]</f>
        <v>Total:</v>
      </c>
      <c r="AP4" s="31"/>
      <c r="AQ4" s="31"/>
      <c r="AR4" s="31"/>
      <c r="AS4" s="32"/>
    </row>
    <row r="5" spans="1:45" ht="15.75" hidden="1" x14ac:dyDescent="0.25">
      <c r="D5" s="83" t="s">
        <v>364</v>
      </c>
      <c r="E5" s="82">
        <f>SUM(Table134567[Needed Investment])</f>
        <v>4528000</v>
      </c>
    </row>
    <row r="6" spans="1:45" hidden="1" x14ac:dyDescent="0.25">
      <c r="Y6" s="61"/>
    </row>
    <row r="7" spans="1:45" hidden="1" x14ac:dyDescent="0.25">
      <c r="B7" s="29"/>
      <c r="E7" s="67" t="s">
        <v>204</v>
      </c>
      <c r="G7" s="67" t="s">
        <v>21</v>
      </c>
      <c r="H7" s="91" t="s">
        <v>205</v>
      </c>
      <c r="I7" s="91" t="s">
        <v>206</v>
      </c>
      <c r="L7" s="67" t="s">
        <v>207</v>
      </c>
      <c r="U7" s="67" t="s">
        <v>208</v>
      </c>
      <c r="W7" s="91" t="s">
        <v>209</v>
      </c>
    </row>
    <row r="8" spans="1:45" hidden="1" x14ac:dyDescent="0.25">
      <c r="B8" s="29"/>
      <c r="E8" t="s">
        <v>166</v>
      </c>
      <c r="G8" t="s">
        <v>210</v>
      </c>
      <c r="H8" s="1" t="s">
        <v>211</v>
      </c>
      <c r="I8" s="1">
        <v>5</v>
      </c>
      <c r="L8" t="s">
        <v>212</v>
      </c>
      <c r="U8" t="s">
        <v>153</v>
      </c>
      <c r="W8" s="1" t="s">
        <v>213</v>
      </c>
    </row>
    <row r="9" spans="1:45" hidden="1" x14ac:dyDescent="0.25">
      <c r="B9" s="29"/>
      <c r="E9" t="s">
        <v>156</v>
      </c>
      <c r="G9" t="s">
        <v>214</v>
      </c>
      <c r="H9" s="1" t="s">
        <v>188</v>
      </c>
      <c r="I9" s="1">
        <v>6</v>
      </c>
      <c r="L9" t="s">
        <v>151</v>
      </c>
      <c r="U9" t="s">
        <v>163</v>
      </c>
      <c r="W9" s="1" t="s">
        <v>165</v>
      </c>
    </row>
    <row r="10" spans="1:45" hidden="1" x14ac:dyDescent="0.25">
      <c r="B10" s="29"/>
      <c r="E10" t="s">
        <v>215</v>
      </c>
      <c r="G10" t="s">
        <v>216</v>
      </c>
      <c r="H10" s="1" t="s">
        <v>140</v>
      </c>
      <c r="L10" t="s">
        <v>217</v>
      </c>
      <c r="U10" t="s">
        <v>143</v>
      </c>
      <c r="W10" s="1" t="s">
        <v>180</v>
      </c>
    </row>
    <row r="11" spans="1:45" hidden="1" x14ac:dyDescent="0.25">
      <c r="B11" s="29"/>
      <c r="E11" t="s">
        <v>218</v>
      </c>
      <c r="G11" t="s">
        <v>139</v>
      </c>
      <c r="H11" s="92" t="s">
        <v>219</v>
      </c>
      <c r="L11" t="s">
        <v>161</v>
      </c>
      <c r="U11" t="s">
        <v>220</v>
      </c>
      <c r="W11" s="1" t="s">
        <v>221</v>
      </c>
    </row>
    <row r="12" spans="1:45" hidden="1" x14ac:dyDescent="0.25">
      <c r="B12" s="29"/>
      <c r="E12" t="s">
        <v>222</v>
      </c>
      <c r="G12" t="s">
        <v>158</v>
      </c>
      <c r="H12" s="92" t="s">
        <v>223</v>
      </c>
      <c r="L12" t="s">
        <v>224</v>
      </c>
      <c r="W12" s="1" t="s">
        <v>225</v>
      </c>
    </row>
    <row r="13" spans="1:45" hidden="1" x14ac:dyDescent="0.25">
      <c r="B13" s="29"/>
      <c r="E13" t="s">
        <v>226</v>
      </c>
      <c r="G13" t="s">
        <v>148</v>
      </c>
      <c r="L13" t="s">
        <v>227</v>
      </c>
      <c r="W13" s="1"/>
    </row>
    <row r="14" spans="1:45" hidden="1" x14ac:dyDescent="0.25">
      <c r="B14" s="29"/>
      <c r="E14" t="s">
        <v>146</v>
      </c>
      <c r="G14" s="84" t="s">
        <v>168</v>
      </c>
      <c r="L14" t="s">
        <v>228</v>
      </c>
      <c r="W14" s="1"/>
    </row>
    <row r="15" spans="1:45" hidden="1" x14ac:dyDescent="0.25">
      <c r="B15" s="29"/>
      <c r="E15" t="s">
        <v>186</v>
      </c>
      <c r="G15" t="s">
        <v>229</v>
      </c>
      <c r="L15" t="s">
        <v>230</v>
      </c>
      <c r="W15" s="1"/>
    </row>
    <row r="16" spans="1:45" hidden="1" x14ac:dyDescent="0.25">
      <c r="B16" s="29"/>
      <c r="E16" t="s">
        <v>137</v>
      </c>
      <c r="L16" t="s">
        <v>231</v>
      </c>
      <c r="W16" s="1"/>
    </row>
    <row r="17" spans="2:23" hidden="1" x14ac:dyDescent="0.25">
      <c r="B17" s="29"/>
      <c r="E17" t="s">
        <v>174</v>
      </c>
      <c r="L17" t="s">
        <v>232</v>
      </c>
      <c r="W17" s="1"/>
    </row>
    <row r="18" spans="2:23" hidden="1" x14ac:dyDescent="0.25">
      <c r="B18" s="29"/>
      <c r="E18" t="s">
        <v>194</v>
      </c>
      <c r="L18" t="s">
        <v>233</v>
      </c>
      <c r="W18" s="1"/>
    </row>
    <row r="19" spans="2:23" hidden="1" x14ac:dyDescent="0.25">
      <c r="B19" s="29"/>
      <c r="E19" t="s">
        <v>234</v>
      </c>
      <c r="L19" t="s">
        <v>142</v>
      </c>
      <c r="W19" s="1"/>
    </row>
    <row r="20" spans="2:23" hidden="1" x14ac:dyDescent="0.25">
      <c r="B20" s="29"/>
      <c r="E20" t="s">
        <v>235</v>
      </c>
      <c r="L20" t="s">
        <v>236</v>
      </c>
      <c r="W20" s="1"/>
    </row>
    <row r="21" spans="2:23" hidden="1" x14ac:dyDescent="0.25">
      <c r="B21" s="29"/>
      <c r="E21" t="s">
        <v>237</v>
      </c>
      <c r="L21" t="s">
        <v>238</v>
      </c>
      <c r="W21" s="1"/>
    </row>
    <row r="22" spans="2:23" hidden="1" x14ac:dyDescent="0.25">
      <c r="B22" s="29"/>
      <c r="E22" t="s">
        <v>239</v>
      </c>
      <c r="L22" t="s">
        <v>240</v>
      </c>
      <c r="W22" s="1"/>
    </row>
    <row r="23" spans="2:23" hidden="1" x14ac:dyDescent="0.25">
      <c r="B23" s="29"/>
      <c r="L23" t="s">
        <v>241</v>
      </c>
      <c r="W23" s="1"/>
    </row>
    <row r="24" spans="2:23" hidden="1" x14ac:dyDescent="0.25">
      <c r="B24" s="29"/>
      <c r="L24" s="93" t="s">
        <v>242</v>
      </c>
      <c r="W24" s="1"/>
    </row>
    <row r="25" spans="2:23" hidden="1" x14ac:dyDescent="0.25">
      <c r="B25" s="29"/>
      <c r="L25" t="s">
        <v>243</v>
      </c>
      <c r="W25" s="1"/>
    </row>
    <row r="26" spans="2:23" hidden="1" x14ac:dyDescent="0.25">
      <c r="B26" s="29"/>
      <c r="L26" t="s">
        <v>244</v>
      </c>
      <c r="W26" s="1"/>
    </row>
    <row r="27" spans="2:23" hidden="1" x14ac:dyDescent="0.25">
      <c r="B27" s="29"/>
      <c r="L27" t="s">
        <v>245</v>
      </c>
      <c r="W27" s="1"/>
    </row>
    <row r="28" spans="2:23" hidden="1" x14ac:dyDescent="0.25">
      <c r="B28" s="29"/>
      <c r="L28" t="s">
        <v>246</v>
      </c>
      <c r="W28" s="1"/>
    </row>
    <row r="29" spans="2:23" hidden="1" x14ac:dyDescent="0.25">
      <c r="B29" s="29"/>
      <c r="L29" t="s">
        <v>247</v>
      </c>
      <c r="W29" s="1"/>
    </row>
    <row r="30" spans="2:23" hidden="1" x14ac:dyDescent="0.25">
      <c r="B30" s="29"/>
      <c r="L30" t="s">
        <v>248</v>
      </c>
      <c r="W30" s="1"/>
    </row>
    <row r="31" spans="2:23" hidden="1" x14ac:dyDescent="0.25">
      <c r="B31" s="29"/>
      <c r="L31" t="s">
        <v>249</v>
      </c>
      <c r="W31" s="1"/>
    </row>
    <row r="32" spans="2:23" hidden="1" x14ac:dyDescent="0.25">
      <c r="B32" s="29"/>
      <c r="L32" t="s">
        <v>250</v>
      </c>
      <c r="W32" s="1"/>
    </row>
    <row r="33" spans="2:23" hidden="1" x14ac:dyDescent="0.25">
      <c r="B33" s="29"/>
      <c r="L33" t="s">
        <v>251</v>
      </c>
      <c r="W33" s="1"/>
    </row>
    <row r="34" spans="2:23" hidden="1" x14ac:dyDescent="0.25">
      <c r="B34" s="29"/>
      <c r="L34" t="s">
        <v>252</v>
      </c>
      <c r="W34" s="1"/>
    </row>
    <row r="35" spans="2:23" hidden="1" x14ac:dyDescent="0.25">
      <c r="B35" s="29"/>
      <c r="L35" t="s">
        <v>253</v>
      </c>
      <c r="W35" s="1"/>
    </row>
    <row r="36" spans="2:23" hidden="1" x14ac:dyDescent="0.25">
      <c r="B36" s="29"/>
      <c r="L36" t="s">
        <v>254</v>
      </c>
      <c r="W36" s="1"/>
    </row>
    <row r="37" spans="2:23" hidden="1" x14ac:dyDescent="0.25">
      <c r="B37" s="29"/>
      <c r="L37" t="s">
        <v>255</v>
      </c>
      <c r="W37" s="1"/>
    </row>
    <row r="38" spans="2:23" hidden="1" x14ac:dyDescent="0.25">
      <c r="B38" s="29"/>
      <c r="L38" t="s">
        <v>256</v>
      </c>
      <c r="W38" s="1"/>
    </row>
    <row r="39" spans="2:23" hidden="1" x14ac:dyDescent="0.25">
      <c r="B39" s="29"/>
      <c r="L39" t="s">
        <v>257</v>
      </c>
      <c r="W39" s="1"/>
    </row>
    <row r="40" spans="2:23" hidden="1" x14ac:dyDescent="0.25">
      <c r="B40" s="29"/>
      <c r="L40" t="s">
        <v>258</v>
      </c>
      <c r="W40" s="1"/>
    </row>
    <row r="41" spans="2:23" hidden="1" x14ac:dyDescent="0.25">
      <c r="B41" s="29"/>
      <c r="L41" t="s">
        <v>259</v>
      </c>
      <c r="W41" s="1"/>
    </row>
    <row r="42" spans="2:23" hidden="1" x14ac:dyDescent="0.25">
      <c r="B42" s="29"/>
      <c r="L42" t="s">
        <v>260</v>
      </c>
      <c r="W42" s="1"/>
    </row>
    <row r="43" spans="2:23" hidden="1" x14ac:dyDescent="0.25">
      <c r="L43" t="s">
        <v>261</v>
      </c>
    </row>
  </sheetData>
  <mergeCells count="2">
    <mergeCell ref="A1:C1"/>
    <mergeCell ref="F1:K1"/>
  </mergeCells>
  <dataValidations count="7">
    <dataValidation type="list" allowBlank="1" showInputMessage="1" showErrorMessage="1" sqref="L3:L4" xr:uid="{8B9A3DC8-395C-445A-9F50-685AD788304A}">
      <formula1>$L$8:$L$43</formula1>
    </dataValidation>
    <dataValidation type="list" allowBlank="1" showInputMessage="1" showErrorMessage="1" sqref="W3:W4" xr:uid="{2B1B5459-CC31-478A-8ABB-94353B3CC06F}">
      <formula1>$W$8:$W$12</formula1>
    </dataValidation>
    <dataValidation type="list" allowBlank="1" showInputMessage="1" showErrorMessage="1" sqref="U3:U4" xr:uid="{CD273B18-0892-4D49-A95A-FF431D4FE24B}">
      <formula1>$U$8:$U$11</formula1>
    </dataValidation>
    <dataValidation type="list" allowBlank="1" showInputMessage="1" showErrorMessage="1" sqref="I3:I4" xr:uid="{34D99C47-4BD1-4708-B0D8-3FC33B342929}">
      <formula1>$I$8:$I$9</formula1>
    </dataValidation>
    <dataValidation type="list" allowBlank="1" showInputMessage="1" showErrorMessage="1" sqref="H3:H4" xr:uid="{12C0D63E-CCBB-452E-9D1D-DC65B43BEF9F}">
      <formula1>$H$8:$H$12</formula1>
    </dataValidation>
    <dataValidation type="list" allowBlank="1" showInputMessage="1" showErrorMessage="1" sqref="G3:G4" xr:uid="{1FA54A35-4AF2-400B-B442-348C2722DA78}">
      <formula1>$G$8:$G$15</formula1>
    </dataValidation>
    <dataValidation type="list" allowBlank="1" showInputMessage="1" showErrorMessage="1" sqref="E3:E4" xr:uid="{778A2D9F-C0D7-42C7-94BC-35F872863416}">
      <formula1>$E$8:$E$22</formula1>
    </dataValidation>
  </dataValidations>
  <pageMargins left="0.7" right="0.7" top="0.75" bottom="0.75" header="0.3" footer="0.3"/>
  <pageSetup paperSize="17" orientation="landscape" r:id="rId1"/>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347DF-C31E-43A9-9607-8E76D6C95CE4}">
  <dimension ref="A1:AL51"/>
  <sheetViews>
    <sheetView workbookViewId="0">
      <selection activeCell="A7" sqref="A7"/>
    </sheetView>
  </sheetViews>
  <sheetFormatPr defaultRowHeight="15" x14ac:dyDescent="0.25"/>
  <cols>
    <col min="1" max="1" width="10.5703125" customWidth="1"/>
    <col min="2" max="2" width="10.7109375" customWidth="1"/>
    <col min="3" max="3" width="10.85546875" customWidth="1"/>
    <col min="4" max="4" width="22.140625" style="39" customWidth="1"/>
    <col min="5" max="5" width="18.85546875" customWidth="1"/>
    <col min="6" max="6" width="15.7109375" customWidth="1"/>
    <col min="7" max="7" width="14.5703125" customWidth="1"/>
    <col min="8" max="8" width="11.85546875" style="1" bestFit="1" customWidth="1"/>
    <col min="9" max="9" width="10.28515625" style="1" customWidth="1"/>
    <col min="10" max="10" width="15.5703125" style="36" customWidth="1"/>
    <col min="11" max="11" width="14.42578125" style="36" customWidth="1"/>
    <col min="12" max="12" width="12.7109375" customWidth="1"/>
    <col min="13" max="13" width="31.7109375" customWidth="1"/>
    <col min="14" max="14" width="9.28515625" style="1" customWidth="1"/>
    <col min="15" max="15" width="21.28515625" hidden="1" customWidth="1"/>
    <col min="16" max="16" width="12.85546875" customWidth="1"/>
    <col min="17" max="17" width="12.140625" customWidth="1"/>
    <col min="18" max="18" width="11.85546875" customWidth="1"/>
    <col min="19" max="19" width="19.42578125" hidden="1" customWidth="1"/>
    <col min="20" max="20" width="23.5703125" hidden="1" customWidth="1"/>
    <col min="21" max="21" width="20.42578125" hidden="1" customWidth="1"/>
    <col min="22" max="22" width="33.140625" customWidth="1"/>
    <col min="23" max="23" width="10.28515625" style="34" customWidth="1"/>
    <col min="24" max="26" width="20.42578125" style="1" hidden="1" customWidth="1"/>
    <col min="27" max="27" width="11.5703125" hidden="1" customWidth="1"/>
    <col min="28" max="28" width="12.28515625" hidden="1" customWidth="1"/>
    <col min="29" max="29" width="11.140625" hidden="1" customWidth="1"/>
    <col min="30" max="30" width="12.140625" hidden="1" customWidth="1"/>
    <col min="31" max="31" width="21.85546875" style="34" hidden="1" customWidth="1"/>
    <col min="32" max="32" width="22.7109375" style="34" hidden="1" customWidth="1"/>
    <col min="33" max="33" width="17.7109375" style="34" hidden="1" customWidth="1"/>
    <col min="34" max="34" width="10.5703125" style="34" hidden="1" customWidth="1"/>
    <col min="35" max="35" width="12.140625" style="34" hidden="1" customWidth="1"/>
    <col min="36" max="36" width="15.28515625" style="34" hidden="1" customWidth="1"/>
    <col min="37" max="37" width="23.28515625" style="34" hidden="1" customWidth="1"/>
    <col min="38" max="38" width="19.140625" style="34" hidden="1" customWidth="1"/>
  </cols>
  <sheetData>
    <row r="1" spans="1:38" ht="40.5" customHeight="1" x14ac:dyDescent="0.25">
      <c r="A1" s="341" t="s">
        <v>528</v>
      </c>
      <c r="B1" s="342"/>
      <c r="C1" s="342"/>
      <c r="D1" s="176" t="s">
        <v>534</v>
      </c>
      <c r="F1" s="344" t="s">
        <v>535</v>
      </c>
      <c r="G1" s="344"/>
      <c r="H1" s="344"/>
      <c r="I1" s="344"/>
      <c r="J1" s="344"/>
      <c r="K1" s="139"/>
      <c r="M1" s="144" t="s">
        <v>530</v>
      </c>
    </row>
    <row r="2" spans="1:38" ht="31.5" customHeight="1" thickBot="1" x14ac:dyDescent="0.3">
      <c r="A2" s="139" t="s">
        <v>3</v>
      </c>
      <c r="B2" s="139" t="s">
        <v>6</v>
      </c>
      <c r="C2" s="139" t="s">
        <v>123</v>
      </c>
      <c r="D2" s="37" t="s">
        <v>12</v>
      </c>
      <c r="E2" s="1" t="s">
        <v>278</v>
      </c>
      <c r="F2" s="1" t="s">
        <v>17</v>
      </c>
      <c r="G2" s="1" t="s">
        <v>20</v>
      </c>
      <c r="H2" s="1" t="s">
        <v>23</v>
      </c>
      <c r="I2" s="1" t="s">
        <v>25</v>
      </c>
      <c r="J2" s="35" t="s">
        <v>27</v>
      </c>
      <c r="K2" s="36" t="s">
        <v>29</v>
      </c>
      <c r="L2" s="1" t="s">
        <v>31</v>
      </c>
      <c r="M2" s="1" t="s">
        <v>33</v>
      </c>
      <c r="N2" s="139" t="s">
        <v>124</v>
      </c>
      <c r="O2" s="5" t="s">
        <v>38</v>
      </c>
      <c r="P2" s="139" t="s">
        <v>41</v>
      </c>
      <c r="Q2" s="139" t="s">
        <v>125</v>
      </c>
      <c r="R2" s="139" t="s">
        <v>126</v>
      </c>
      <c r="S2" s="1" t="s">
        <v>48</v>
      </c>
      <c r="T2" s="1" t="s">
        <v>51</v>
      </c>
      <c r="U2" s="1" t="s">
        <v>54</v>
      </c>
      <c r="V2" s="1" t="s">
        <v>57</v>
      </c>
      <c r="W2" s="144" t="s">
        <v>60</v>
      </c>
      <c r="X2" s="1" t="s">
        <v>63</v>
      </c>
      <c r="Y2" s="1" t="s">
        <v>66</v>
      </c>
      <c r="Z2" s="1" t="s">
        <v>67</v>
      </c>
      <c r="AA2" s="139" t="s">
        <v>69</v>
      </c>
      <c r="AB2" s="139" t="s">
        <v>72</v>
      </c>
      <c r="AC2" s="139" t="s">
        <v>74</v>
      </c>
      <c r="AD2" s="139" t="s">
        <v>76</v>
      </c>
      <c r="AE2" s="30" t="s">
        <v>127</v>
      </c>
      <c r="AF2" s="31" t="s">
        <v>128</v>
      </c>
      <c r="AG2" s="31" t="s">
        <v>129</v>
      </c>
      <c r="AH2" s="31" t="s">
        <v>81</v>
      </c>
      <c r="AI2" s="31" t="s">
        <v>83</v>
      </c>
      <c r="AJ2" s="31" t="s">
        <v>84</v>
      </c>
      <c r="AK2" s="31" t="s">
        <v>85</v>
      </c>
      <c r="AL2" s="32" t="s">
        <v>86</v>
      </c>
    </row>
    <row r="3" spans="1:38" s="29" customFormat="1" ht="72" customHeight="1" thickBot="1" x14ac:dyDescent="0.25">
      <c r="A3" s="188"/>
      <c r="B3" s="189"/>
      <c r="C3" s="189"/>
      <c r="D3" s="190" t="s">
        <v>533</v>
      </c>
      <c r="E3" s="191" t="s">
        <v>222</v>
      </c>
      <c r="F3" s="192" t="s">
        <v>196</v>
      </c>
      <c r="G3" s="193" t="s">
        <v>216</v>
      </c>
      <c r="H3" s="194" t="s">
        <v>188</v>
      </c>
      <c r="I3" s="194">
        <v>6</v>
      </c>
      <c r="J3" s="195" t="s">
        <v>413</v>
      </c>
      <c r="K3" s="195" t="s">
        <v>366</v>
      </c>
      <c r="L3" s="192" t="s">
        <v>249</v>
      </c>
      <c r="M3" s="196" t="s">
        <v>412</v>
      </c>
      <c r="N3" s="195">
        <v>0.1</v>
      </c>
      <c r="O3" s="197">
        <v>0</v>
      </c>
      <c r="P3" s="198">
        <v>1200000</v>
      </c>
      <c r="Q3" s="198">
        <f>Table1345679[[#This Row],[PROJECT TOTAL]]*0.8544</f>
        <v>1025280</v>
      </c>
      <c r="R3" s="198">
        <f>Table1345679[[#This Row],[PROJECT TOTAL]]*0.1456</f>
        <v>174720</v>
      </c>
      <c r="S3" s="198">
        <v>862000</v>
      </c>
      <c r="T3" s="198">
        <f>Table1345679[[#This Row],[PROJECT TOTAL]]-Table1345679[[#This Row],[FUNDED TO DATE]]</f>
        <v>338000</v>
      </c>
      <c r="U3" s="199" t="s">
        <v>163</v>
      </c>
      <c r="V3" s="200" t="s">
        <v>367</v>
      </c>
      <c r="W3" s="201" t="s">
        <v>165</v>
      </c>
      <c r="X3" s="202">
        <v>2018</v>
      </c>
      <c r="Y3" s="202">
        <v>2018</v>
      </c>
      <c r="Z3" s="202">
        <v>2018</v>
      </c>
      <c r="AA3" s="203">
        <v>35.533859</v>
      </c>
      <c r="AB3" s="204">
        <v>-108.62594</v>
      </c>
      <c r="AC3" s="204">
        <v>35.533859</v>
      </c>
      <c r="AD3" s="204">
        <v>-108.62594</v>
      </c>
      <c r="AE3" s="33">
        <v>0</v>
      </c>
      <c r="AF3" s="15">
        <v>0</v>
      </c>
      <c r="AG3" s="31">
        <v>0</v>
      </c>
      <c r="AH3" s="31">
        <v>0</v>
      </c>
      <c r="AI3" s="31">
        <v>0</v>
      </c>
      <c r="AJ3" s="31">
        <v>0</v>
      </c>
      <c r="AK3" s="31">
        <v>0</v>
      </c>
      <c r="AL3" s="32">
        <v>0</v>
      </c>
    </row>
    <row r="4" spans="1:38" s="29" customFormat="1" ht="57.75" customHeight="1" thickBot="1" x14ac:dyDescent="0.25">
      <c r="A4" s="17"/>
      <c r="B4" s="18"/>
      <c r="C4" s="18"/>
      <c r="D4" s="38" t="s">
        <v>414</v>
      </c>
      <c r="E4" s="187" t="s">
        <v>234</v>
      </c>
      <c r="F4" s="22" t="s">
        <v>196</v>
      </c>
      <c r="G4" s="205" t="s">
        <v>216</v>
      </c>
      <c r="H4" s="20" t="s">
        <v>188</v>
      </c>
      <c r="I4" s="20">
        <v>6</v>
      </c>
      <c r="J4" s="21" t="s">
        <v>481</v>
      </c>
      <c r="K4" s="21" t="s">
        <v>482</v>
      </c>
      <c r="L4" s="22" t="s">
        <v>249</v>
      </c>
      <c r="M4" s="90" t="s">
        <v>483</v>
      </c>
      <c r="N4" s="21">
        <v>3</v>
      </c>
      <c r="O4" s="24">
        <v>0</v>
      </c>
      <c r="P4" s="25">
        <v>6600000</v>
      </c>
      <c r="Q4" s="25">
        <f>P4*0.8544</f>
        <v>5639040</v>
      </c>
      <c r="R4" s="25">
        <f>P4*0.1456</f>
        <v>960960</v>
      </c>
      <c r="S4" s="25"/>
      <c r="T4" s="25" t="e">
        <f>Table1345679[[#This Row],[PROJECT TOTAL]]-Table1345679[[#This Row],[FUNDED TO DATE]]</f>
        <v>#VALUE!</v>
      </c>
      <c r="U4" s="26" t="s">
        <v>153</v>
      </c>
      <c r="V4" s="105" t="s">
        <v>484</v>
      </c>
      <c r="W4" s="106" t="s">
        <v>165</v>
      </c>
      <c r="X4" s="107">
        <v>2020</v>
      </c>
      <c r="Y4" s="107">
        <v>2020</v>
      </c>
      <c r="Z4" s="107">
        <v>2020</v>
      </c>
      <c r="AA4" s="108">
        <v>35.508476999999999</v>
      </c>
      <c r="AB4" s="109">
        <v>-108.738658</v>
      </c>
      <c r="AC4" s="109">
        <v>35.508476999999999</v>
      </c>
      <c r="AD4" s="109">
        <v>-108.729916</v>
      </c>
      <c r="AE4" s="114">
        <v>0</v>
      </c>
      <c r="AF4" s="115">
        <v>0</v>
      </c>
      <c r="AG4" s="116">
        <v>0</v>
      </c>
      <c r="AH4" s="116">
        <v>0.1</v>
      </c>
      <c r="AI4" s="116">
        <v>0</v>
      </c>
      <c r="AJ4" s="116">
        <v>0</v>
      </c>
      <c r="AK4" s="116">
        <v>0</v>
      </c>
      <c r="AL4" s="116">
        <v>0</v>
      </c>
    </row>
    <row r="5" spans="1:38" s="29" customFormat="1" ht="68.25" customHeight="1" thickBot="1" x14ac:dyDescent="0.25">
      <c r="A5" s="17"/>
      <c r="B5" s="18"/>
      <c r="C5" s="18"/>
      <c r="D5" s="38" t="s">
        <v>415</v>
      </c>
      <c r="E5" s="187" t="s">
        <v>218</v>
      </c>
      <c r="F5" s="23" t="s">
        <v>485</v>
      </c>
      <c r="G5" s="11" t="s">
        <v>214</v>
      </c>
      <c r="H5" s="20" t="s">
        <v>211</v>
      </c>
      <c r="I5" s="20">
        <v>5</v>
      </c>
      <c r="J5" s="21" t="s">
        <v>486</v>
      </c>
      <c r="K5" s="21" t="s">
        <v>486</v>
      </c>
      <c r="L5" s="22" t="s">
        <v>249</v>
      </c>
      <c r="M5" s="90" t="s">
        <v>487</v>
      </c>
      <c r="N5" s="21">
        <v>0.1</v>
      </c>
      <c r="O5" s="24">
        <v>0</v>
      </c>
      <c r="P5" s="25">
        <v>1200000</v>
      </c>
      <c r="Q5" s="25">
        <f t="shared" ref="Q5:Q11" si="0">P5*0.8544</f>
        <v>1025280</v>
      </c>
      <c r="R5" s="25">
        <f t="shared" ref="R5:R11" si="1">P5*0.1456</f>
        <v>174720</v>
      </c>
      <c r="S5" s="25"/>
      <c r="T5" s="25" t="e">
        <f>Table1345679[[#This Row],[PROJECT TOTAL]]-Table1345679[[#This Row],[FUNDED TO DATE]]</f>
        <v>#VALUE!</v>
      </c>
      <c r="U5" s="26" t="s">
        <v>153</v>
      </c>
      <c r="V5" s="105" t="s">
        <v>488</v>
      </c>
      <c r="W5" s="106" t="s">
        <v>165</v>
      </c>
      <c r="X5" s="107">
        <v>2020</v>
      </c>
      <c r="Y5" s="107">
        <v>2020</v>
      </c>
      <c r="Z5" s="107">
        <v>2020</v>
      </c>
      <c r="AA5" s="108">
        <v>36.145519</v>
      </c>
      <c r="AB5" s="109">
        <v>-108.70751300000001</v>
      </c>
      <c r="AC5" s="109">
        <v>36.145519</v>
      </c>
      <c r="AD5" s="109">
        <v>-108.70751300000001</v>
      </c>
      <c r="AE5" s="114">
        <v>0</v>
      </c>
      <c r="AF5" s="115">
        <v>0</v>
      </c>
      <c r="AG5" s="116">
        <v>0</v>
      </c>
      <c r="AH5" s="116">
        <v>0.1</v>
      </c>
      <c r="AI5" s="116">
        <v>0</v>
      </c>
      <c r="AJ5" s="116">
        <v>0</v>
      </c>
      <c r="AK5" s="116">
        <v>0</v>
      </c>
      <c r="AL5" s="116">
        <v>0</v>
      </c>
    </row>
    <row r="6" spans="1:38" s="29" customFormat="1" ht="50.25" customHeight="1" thickBot="1" x14ac:dyDescent="0.25">
      <c r="A6" s="17"/>
      <c r="B6" s="18"/>
      <c r="C6" s="18"/>
      <c r="D6" s="38" t="s">
        <v>416</v>
      </c>
      <c r="E6" s="187" t="s">
        <v>222</v>
      </c>
      <c r="F6" s="23" t="s">
        <v>416</v>
      </c>
      <c r="G6" s="11" t="s">
        <v>214</v>
      </c>
      <c r="H6" s="20" t="s">
        <v>188</v>
      </c>
      <c r="I6" s="20">
        <v>6</v>
      </c>
      <c r="J6" s="21" t="s">
        <v>489</v>
      </c>
      <c r="K6" s="21" t="s">
        <v>489</v>
      </c>
      <c r="L6" s="22" t="s">
        <v>249</v>
      </c>
      <c r="M6" s="90" t="s">
        <v>490</v>
      </c>
      <c r="N6" s="21">
        <v>0.25</v>
      </c>
      <c r="O6" s="24">
        <v>0</v>
      </c>
      <c r="P6" s="25">
        <v>1200000</v>
      </c>
      <c r="Q6" s="25">
        <f t="shared" si="0"/>
        <v>1025280</v>
      </c>
      <c r="R6" s="25">
        <f t="shared" si="1"/>
        <v>174720</v>
      </c>
      <c r="S6" s="25"/>
      <c r="T6" s="25" t="e">
        <f>Table1345679[[#This Row],[PROJECT TOTAL]]-Table1345679[[#This Row],[FUNDED TO DATE]]</f>
        <v>#VALUE!</v>
      </c>
      <c r="U6" s="26" t="s">
        <v>153</v>
      </c>
      <c r="V6" s="105" t="s">
        <v>491</v>
      </c>
      <c r="W6" s="106" t="s">
        <v>165</v>
      </c>
      <c r="X6" s="107">
        <v>2020</v>
      </c>
      <c r="Y6" s="107">
        <v>2020</v>
      </c>
      <c r="Z6" s="107">
        <v>2020</v>
      </c>
      <c r="AA6" s="108">
        <v>35.235574999999997</v>
      </c>
      <c r="AB6" s="109">
        <v>-108.764675</v>
      </c>
      <c r="AC6" s="108">
        <v>35.235574999999997</v>
      </c>
      <c r="AD6" s="109">
        <v>-108.764675</v>
      </c>
      <c r="AE6" s="114">
        <v>0</v>
      </c>
      <c r="AF6" s="115">
        <v>0</v>
      </c>
      <c r="AG6" s="116">
        <v>0</v>
      </c>
      <c r="AH6" s="116">
        <v>0</v>
      </c>
      <c r="AI6" s="116">
        <v>0</v>
      </c>
      <c r="AJ6" s="116">
        <v>0</v>
      </c>
      <c r="AK6" s="116">
        <v>0</v>
      </c>
      <c r="AL6" s="116">
        <v>0</v>
      </c>
    </row>
    <row r="7" spans="1:38" s="29" customFormat="1" ht="58.5" customHeight="1" thickBot="1" x14ac:dyDescent="0.25">
      <c r="A7" s="17"/>
      <c r="B7" s="18" t="s">
        <v>552</v>
      </c>
      <c r="C7" s="18"/>
      <c r="D7" s="38" t="s">
        <v>417</v>
      </c>
      <c r="E7" s="187" t="s">
        <v>218</v>
      </c>
      <c r="F7" s="23" t="s">
        <v>492</v>
      </c>
      <c r="G7" s="11" t="s">
        <v>214</v>
      </c>
      <c r="H7" s="20" t="s">
        <v>211</v>
      </c>
      <c r="I7" s="20">
        <v>5</v>
      </c>
      <c r="J7" s="21" t="s">
        <v>492</v>
      </c>
      <c r="K7" s="21" t="s">
        <v>492</v>
      </c>
      <c r="L7" s="22" t="s">
        <v>249</v>
      </c>
      <c r="M7" s="90" t="s">
        <v>493</v>
      </c>
      <c r="N7" s="21">
        <v>0.25</v>
      </c>
      <c r="O7" s="24">
        <v>0</v>
      </c>
      <c r="P7" s="25">
        <v>1700000</v>
      </c>
      <c r="Q7" s="25">
        <f t="shared" si="0"/>
        <v>1452480</v>
      </c>
      <c r="R7" s="25">
        <f t="shared" si="1"/>
        <v>247520</v>
      </c>
      <c r="S7" s="25"/>
      <c r="T7" s="25" t="e">
        <f>Table1345679[[#This Row],[PROJECT TOTAL]]-Table1345679[[#This Row],[FUNDED TO DATE]]</f>
        <v>#VALUE!</v>
      </c>
      <c r="U7" s="26" t="s">
        <v>153</v>
      </c>
      <c r="V7" s="105" t="s">
        <v>494</v>
      </c>
      <c r="W7" s="106" t="s">
        <v>165</v>
      </c>
      <c r="X7" s="107">
        <v>2020</v>
      </c>
      <c r="Y7" s="107">
        <v>2020</v>
      </c>
      <c r="Z7" s="107">
        <v>2020</v>
      </c>
      <c r="AA7" s="108">
        <v>36.717146</v>
      </c>
      <c r="AB7" s="109">
        <v>-108.23548099999999</v>
      </c>
      <c r="AC7" s="108">
        <v>36.717146</v>
      </c>
      <c r="AD7" s="109">
        <v>-108.23548099999999</v>
      </c>
      <c r="AE7" s="114">
        <v>0</v>
      </c>
      <c r="AF7" s="115">
        <v>0</v>
      </c>
      <c r="AG7" s="116">
        <v>0</v>
      </c>
      <c r="AH7" s="116">
        <v>0</v>
      </c>
      <c r="AI7" s="116">
        <v>0</v>
      </c>
      <c r="AJ7" s="116">
        <v>0</v>
      </c>
      <c r="AK7" s="116">
        <v>0</v>
      </c>
      <c r="AL7" s="116">
        <v>0</v>
      </c>
    </row>
    <row r="8" spans="1:38" s="29" customFormat="1" ht="58.5" customHeight="1" thickBot="1" x14ac:dyDescent="0.25">
      <c r="A8" s="17"/>
      <c r="B8" s="18"/>
      <c r="C8" s="18"/>
      <c r="D8" s="38" t="s">
        <v>418</v>
      </c>
      <c r="E8" s="187" t="s">
        <v>222</v>
      </c>
      <c r="F8" s="23" t="s">
        <v>495</v>
      </c>
      <c r="G8" s="11" t="s">
        <v>214</v>
      </c>
      <c r="H8" s="20" t="s">
        <v>188</v>
      </c>
      <c r="I8" s="20">
        <v>6</v>
      </c>
      <c r="J8" s="21" t="s">
        <v>495</v>
      </c>
      <c r="K8" s="21" t="s">
        <v>495</v>
      </c>
      <c r="L8" s="22" t="s">
        <v>249</v>
      </c>
      <c r="M8" s="90" t="s">
        <v>496</v>
      </c>
      <c r="N8" s="21">
        <v>0.25</v>
      </c>
      <c r="O8" s="24">
        <v>0</v>
      </c>
      <c r="P8" s="25">
        <v>1200000</v>
      </c>
      <c r="Q8" s="25">
        <f t="shared" si="0"/>
        <v>1025280</v>
      </c>
      <c r="R8" s="25">
        <f t="shared" si="1"/>
        <v>174720</v>
      </c>
      <c r="S8" s="25"/>
      <c r="T8" s="25" t="e">
        <f>Table1345679[[#This Row],[PROJECT TOTAL]]-Table1345679[[#This Row],[FUNDED TO DATE]]</f>
        <v>#VALUE!</v>
      </c>
      <c r="U8" s="26" t="s">
        <v>153</v>
      </c>
      <c r="V8" s="105" t="s">
        <v>497</v>
      </c>
      <c r="W8" s="106" t="s">
        <v>165</v>
      </c>
      <c r="X8" s="107">
        <v>2018</v>
      </c>
      <c r="Y8" s="107">
        <v>2018</v>
      </c>
      <c r="Z8" s="107">
        <v>2018</v>
      </c>
      <c r="AA8" s="108">
        <v>35.613174000000001</v>
      </c>
      <c r="AB8" s="109">
        <v>-108.778532</v>
      </c>
      <c r="AC8" s="108">
        <v>35.613174000000001</v>
      </c>
      <c r="AD8" s="109">
        <v>-108.778532</v>
      </c>
      <c r="AE8" s="114">
        <v>0</v>
      </c>
      <c r="AF8" s="115">
        <v>0</v>
      </c>
      <c r="AG8" s="116">
        <v>0</v>
      </c>
      <c r="AH8" s="116">
        <v>0</v>
      </c>
      <c r="AI8" s="116">
        <v>0</v>
      </c>
      <c r="AJ8" s="116">
        <v>0</v>
      </c>
      <c r="AK8" s="116">
        <v>0</v>
      </c>
      <c r="AL8" s="116">
        <v>0</v>
      </c>
    </row>
    <row r="9" spans="1:38" s="29" customFormat="1" ht="48.75" customHeight="1" thickBot="1" x14ac:dyDescent="0.25">
      <c r="A9" s="17"/>
      <c r="B9" s="18"/>
      <c r="C9" s="18"/>
      <c r="D9" s="38" t="s">
        <v>419</v>
      </c>
      <c r="E9" s="187" t="s">
        <v>218</v>
      </c>
      <c r="F9" s="22" t="s">
        <v>498</v>
      </c>
      <c r="G9" s="11" t="s">
        <v>214</v>
      </c>
      <c r="H9" s="20" t="s">
        <v>211</v>
      </c>
      <c r="I9" s="20">
        <v>5</v>
      </c>
      <c r="J9" s="21" t="s">
        <v>499</v>
      </c>
      <c r="K9" s="21" t="s">
        <v>499</v>
      </c>
      <c r="L9" s="22" t="s">
        <v>249</v>
      </c>
      <c r="M9" s="90" t="s">
        <v>500</v>
      </c>
      <c r="N9" s="21">
        <v>0.25</v>
      </c>
      <c r="O9" s="24">
        <v>0</v>
      </c>
      <c r="P9" s="25">
        <v>1200000</v>
      </c>
      <c r="Q9" s="25">
        <f t="shared" si="0"/>
        <v>1025280</v>
      </c>
      <c r="R9" s="25">
        <f t="shared" si="1"/>
        <v>174720</v>
      </c>
      <c r="S9" s="25"/>
      <c r="T9" s="25" t="e">
        <f>Table1345679[[#This Row],[PROJECT TOTAL]]-Table1345679[[#This Row],[FUNDED TO DATE]]</f>
        <v>#VALUE!</v>
      </c>
      <c r="U9" s="26" t="s">
        <v>153</v>
      </c>
      <c r="V9" s="105" t="s">
        <v>501</v>
      </c>
      <c r="W9" s="106" t="s">
        <v>165</v>
      </c>
      <c r="X9" s="107">
        <v>2020</v>
      </c>
      <c r="Y9" s="107">
        <v>2020</v>
      </c>
      <c r="Z9" s="107">
        <v>2020</v>
      </c>
      <c r="AA9" s="108"/>
      <c r="AB9" s="109"/>
      <c r="AC9" s="109"/>
      <c r="AD9" s="109"/>
      <c r="AE9" s="114">
        <v>0</v>
      </c>
      <c r="AF9" s="115">
        <v>0</v>
      </c>
      <c r="AG9" s="116">
        <v>0</v>
      </c>
      <c r="AH9" s="116">
        <v>0</v>
      </c>
      <c r="AI9" s="116">
        <v>0</v>
      </c>
      <c r="AJ9" s="116">
        <v>0</v>
      </c>
      <c r="AK9" s="116">
        <v>0</v>
      </c>
      <c r="AL9" s="116">
        <v>0</v>
      </c>
    </row>
    <row r="10" spans="1:38" s="29" customFormat="1" ht="49.5" customHeight="1" thickBot="1" x14ac:dyDescent="0.25">
      <c r="A10" s="17"/>
      <c r="B10" s="18"/>
      <c r="C10" s="18"/>
      <c r="D10" s="38" t="s">
        <v>420</v>
      </c>
      <c r="E10" s="187" t="s">
        <v>218</v>
      </c>
      <c r="F10" s="22" t="s">
        <v>502</v>
      </c>
      <c r="G10" s="11" t="s">
        <v>214</v>
      </c>
      <c r="H10" s="20" t="s">
        <v>211</v>
      </c>
      <c r="I10" s="20">
        <v>5</v>
      </c>
      <c r="J10" s="21" t="s">
        <v>420</v>
      </c>
      <c r="K10" s="21" t="s">
        <v>420</v>
      </c>
      <c r="L10" s="22" t="s">
        <v>249</v>
      </c>
      <c r="M10" s="90" t="s">
        <v>503</v>
      </c>
      <c r="N10" s="21">
        <v>0.25</v>
      </c>
      <c r="O10" s="24"/>
      <c r="P10" s="25">
        <v>900000</v>
      </c>
      <c r="Q10" s="25">
        <f t="shared" si="0"/>
        <v>768960</v>
      </c>
      <c r="R10" s="25">
        <f t="shared" si="1"/>
        <v>131040</v>
      </c>
      <c r="S10" s="25"/>
      <c r="T10" s="25" t="e">
        <f>Table1345679[[#This Row],[PROJECT TOTAL]]-Table1345679[[#This Row],[FUNDED TO DATE]]</f>
        <v>#VALUE!</v>
      </c>
      <c r="U10" s="26" t="s">
        <v>153</v>
      </c>
      <c r="V10" s="105" t="s">
        <v>504</v>
      </c>
      <c r="W10" s="106" t="s">
        <v>165</v>
      </c>
      <c r="X10" s="107">
        <v>2020</v>
      </c>
      <c r="Y10" s="107">
        <v>2020</v>
      </c>
      <c r="Z10" s="107">
        <v>2020</v>
      </c>
      <c r="AA10" s="108">
        <v>36.841267000000002</v>
      </c>
      <c r="AB10" s="109">
        <v>-109.029501</v>
      </c>
      <c r="AC10" s="108">
        <v>36.841267000000002</v>
      </c>
      <c r="AD10" s="109">
        <v>-109.029501</v>
      </c>
      <c r="AE10" s="114">
        <v>0</v>
      </c>
      <c r="AF10" s="115">
        <v>0</v>
      </c>
      <c r="AG10" s="116">
        <v>0</v>
      </c>
      <c r="AH10" s="116">
        <v>0</v>
      </c>
      <c r="AI10" s="116">
        <v>0</v>
      </c>
      <c r="AJ10" s="116">
        <v>0</v>
      </c>
      <c r="AK10" s="116">
        <v>0</v>
      </c>
      <c r="AL10" s="116">
        <v>0</v>
      </c>
    </row>
    <row r="11" spans="1:38" s="165" customFormat="1" ht="45.75" customHeight="1" thickBot="1" x14ac:dyDescent="0.3">
      <c r="A11" s="248">
        <v>33730</v>
      </c>
      <c r="B11" s="249"/>
      <c r="C11" s="250">
        <v>3</v>
      </c>
      <c r="D11" s="251" t="s">
        <v>398</v>
      </c>
      <c r="E11" s="252" t="s">
        <v>166</v>
      </c>
      <c r="F11" s="253" t="s">
        <v>167</v>
      </c>
      <c r="G11" s="254" t="s">
        <v>168</v>
      </c>
      <c r="H11" s="255" t="s">
        <v>140</v>
      </c>
      <c r="I11" s="255">
        <v>6</v>
      </c>
      <c r="J11" s="256" t="s">
        <v>169</v>
      </c>
      <c r="K11" s="256" t="s">
        <v>170</v>
      </c>
      <c r="L11" s="257" t="s">
        <v>161</v>
      </c>
      <c r="M11" s="258" t="s">
        <v>171</v>
      </c>
      <c r="N11" s="256">
        <v>10</v>
      </c>
      <c r="O11" s="259">
        <v>0</v>
      </c>
      <c r="P11" s="259">
        <v>600000</v>
      </c>
      <c r="Q11" s="25">
        <f t="shared" si="0"/>
        <v>512640</v>
      </c>
      <c r="R11" s="25">
        <f t="shared" si="1"/>
        <v>87360</v>
      </c>
      <c r="S11" s="259">
        <v>0</v>
      </c>
      <c r="T11" s="260" t="e">
        <f>Table1[[#This Row],[PROJECT TOTAL]]-Table1[[#This Row],[FUNDED TO DATE]]</f>
        <v>#VALUE!</v>
      </c>
      <c r="U11" s="261" t="s">
        <v>153</v>
      </c>
      <c r="V11" s="262" t="s">
        <v>172</v>
      </c>
      <c r="W11" s="263" t="s">
        <v>165</v>
      </c>
      <c r="X11" s="264">
        <v>2018</v>
      </c>
      <c r="Y11" s="264">
        <v>2018</v>
      </c>
      <c r="Z11" s="264">
        <v>2018</v>
      </c>
      <c r="AA11" s="265">
        <v>35.073884</v>
      </c>
      <c r="AB11" s="265">
        <v>-107.55615</v>
      </c>
      <c r="AC11" s="265">
        <v>35.065378000000003</v>
      </c>
      <c r="AD11" s="265">
        <v>-107.68702399999999</v>
      </c>
      <c r="AE11" s="266"/>
      <c r="AF11" s="266"/>
      <c r="AG11" s="266"/>
      <c r="AH11" s="266"/>
      <c r="AI11" s="266"/>
      <c r="AJ11" s="266"/>
      <c r="AK11" s="266"/>
      <c r="AL11" s="266"/>
    </row>
    <row r="12" spans="1:38" ht="15.75" hidden="1" x14ac:dyDescent="0.25">
      <c r="D12" s="83" t="s">
        <v>368</v>
      </c>
      <c r="E12" s="82">
        <f>SUM(Table1345679[Needed Investment])</f>
        <v>338000</v>
      </c>
    </row>
    <row r="13" spans="1:38" hidden="1" x14ac:dyDescent="0.25">
      <c r="Y13" s="61"/>
    </row>
    <row r="14" spans="1:38" hidden="1" x14ac:dyDescent="0.25">
      <c r="B14" s="29"/>
      <c r="E14" s="67" t="s">
        <v>204</v>
      </c>
      <c r="G14" s="67" t="s">
        <v>21</v>
      </c>
      <c r="H14" s="91" t="s">
        <v>205</v>
      </c>
      <c r="I14" s="91" t="s">
        <v>206</v>
      </c>
      <c r="L14" s="67" t="s">
        <v>207</v>
      </c>
      <c r="U14" s="67" t="s">
        <v>208</v>
      </c>
      <c r="W14" s="91" t="s">
        <v>209</v>
      </c>
    </row>
    <row r="15" spans="1:38" hidden="1" x14ac:dyDescent="0.25">
      <c r="B15" s="29"/>
      <c r="E15" t="s">
        <v>166</v>
      </c>
      <c r="G15" t="s">
        <v>210</v>
      </c>
      <c r="H15" s="1" t="s">
        <v>211</v>
      </c>
      <c r="I15" s="1">
        <v>5</v>
      </c>
      <c r="L15" t="s">
        <v>212</v>
      </c>
      <c r="U15" t="s">
        <v>153</v>
      </c>
      <c r="W15" s="1" t="s">
        <v>213</v>
      </c>
    </row>
    <row r="16" spans="1:38" hidden="1" x14ac:dyDescent="0.25">
      <c r="B16" s="29"/>
      <c r="E16" t="s">
        <v>156</v>
      </c>
      <c r="G16" t="s">
        <v>214</v>
      </c>
      <c r="H16" s="1" t="s">
        <v>188</v>
      </c>
      <c r="I16" s="1">
        <v>6</v>
      </c>
      <c r="L16" t="s">
        <v>151</v>
      </c>
      <c r="U16" t="s">
        <v>163</v>
      </c>
      <c r="W16" s="1" t="s">
        <v>165</v>
      </c>
    </row>
    <row r="17" spans="2:23" hidden="1" x14ac:dyDescent="0.25">
      <c r="B17" s="29"/>
      <c r="E17" t="s">
        <v>215</v>
      </c>
      <c r="G17" t="s">
        <v>216</v>
      </c>
      <c r="H17" s="1" t="s">
        <v>140</v>
      </c>
      <c r="L17" t="s">
        <v>217</v>
      </c>
      <c r="U17" t="s">
        <v>143</v>
      </c>
      <c r="W17" s="1" t="s">
        <v>180</v>
      </c>
    </row>
    <row r="18" spans="2:23" hidden="1" x14ac:dyDescent="0.25">
      <c r="B18" s="29"/>
      <c r="E18" t="s">
        <v>218</v>
      </c>
      <c r="G18" t="s">
        <v>139</v>
      </c>
      <c r="H18" s="92" t="s">
        <v>219</v>
      </c>
      <c r="L18" t="s">
        <v>161</v>
      </c>
      <c r="U18" t="s">
        <v>220</v>
      </c>
      <c r="W18" s="1" t="s">
        <v>221</v>
      </c>
    </row>
    <row r="19" spans="2:23" hidden="1" x14ac:dyDescent="0.25">
      <c r="B19" s="29"/>
      <c r="E19" t="s">
        <v>222</v>
      </c>
      <c r="G19" t="s">
        <v>158</v>
      </c>
      <c r="H19" s="92" t="s">
        <v>223</v>
      </c>
      <c r="L19" t="s">
        <v>224</v>
      </c>
      <c r="W19" s="1" t="s">
        <v>225</v>
      </c>
    </row>
    <row r="20" spans="2:23" hidden="1" x14ac:dyDescent="0.25">
      <c r="B20" s="29"/>
      <c r="E20" t="s">
        <v>226</v>
      </c>
      <c r="G20" t="s">
        <v>148</v>
      </c>
      <c r="L20" t="s">
        <v>227</v>
      </c>
      <c r="W20" s="1"/>
    </row>
    <row r="21" spans="2:23" hidden="1" x14ac:dyDescent="0.25">
      <c r="B21" s="29"/>
      <c r="E21" t="s">
        <v>146</v>
      </c>
      <c r="G21" s="84" t="s">
        <v>168</v>
      </c>
      <c r="L21" t="s">
        <v>228</v>
      </c>
      <c r="W21" s="1"/>
    </row>
    <row r="22" spans="2:23" hidden="1" x14ac:dyDescent="0.25">
      <c r="B22" s="29"/>
      <c r="E22" t="s">
        <v>186</v>
      </c>
      <c r="G22" t="s">
        <v>229</v>
      </c>
      <c r="L22" t="s">
        <v>230</v>
      </c>
      <c r="W22" s="1"/>
    </row>
    <row r="23" spans="2:23" hidden="1" x14ac:dyDescent="0.25">
      <c r="B23" s="29"/>
      <c r="E23" t="s">
        <v>137</v>
      </c>
      <c r="L23" t="s">
        <v>231</v>
      </c>
      <c r="W23" s="1"/>
    </row>
    <row r="24" spans="2:23" hidden="1" x14ac:dyDescent="0.25">
      <c r="B24" s="29"/>
      <c r="E24" t="s">
        <v>174</v>
      </c>
      <c r="L24" t="s">
        <v>232</v>
      </c>
      <c r="W24" s="1"/>
    </row>
    <row r="25" spans="2:23" hidden="1" x14ac:dyDescent="0.25">
      <c r="B25" s="29"/>
      <c r="E25" t="s">
        <v>194</v>
      </c>
      <c r="L25" t="s">
        <v>233</v>
      </c>
      <c r="W25" s="1"/>
    </row>
    <row r="26" spans="2:23" hidden="1" x14ac:dyDescent="0.25">
      <c r="B26" s="29"/>
      <c r="E26" t="s">
        <v>234</v>
      </c>
      <c r="L26" t="s">
        <v>142</v>
      </c>
      <c r="W26" s="1"/>
    </row>
    <row r="27" spans="2:23" hidden="1" x14ac:dyDescent="0.25">
      <c r="B27" s="29"/>
      <c r="E27" t="s">
        <v>235</v>
      </c>
      <c r="L27" t="s">
        <v>236</v>
      </c>
      <c r="W27" s="1"/>
    </row>
    <row r="28" spans="2:23" hidden="1" x14ac:dyDescent="0.25">
      <c r="B28" s="29"/>
      <c r="E28" t="s">
        <v>237</v>
      </c>
      <c r="L28" t="s">
        <v>238</v>
      </c>
      <c r="W28" s="1"/>
    </row>
    <row r="29" spans="2:23" hidden="1" x14ac:dyDescent="0.25">
      <c r="B29" s="29"/>
      <c r="E29" t="s">
        <v>239</v>
      </c>
      <c r="L29" t="s">
        <v>240</v>
      </c>
      <c r="W29" s="1"/>
    </row>
    <row r="30" spans="2:23" hidden="1" x14ac:dyDescent="0.25">
      <c r="B30" s="29"/>
      <c r="L30" t="s">
        <v>241</v>
      </c>
      <c r="W30" s="1"/>
    </row>
    <row r="31" spans="2:23" hidden="1" x14ac:dyDescent="0.25">
      <c r="B31" s="29"/>
      <c r="L31" s="93" t="s">
        <v>242</v>
      </c>
      <c r="W31" s="1"/>
    </row>
    <row r="32" spans="2:23" hidden="1" x14ac:dyDescent="0.25">
      <c r="B32" s="29"/>
      <c r="L32" t="s">
        <v>243</v>
      </c>
      <c r="W32" s="1"/>
    </row>
    <row r="33" spans="2:23" hidden="1" x14ac:dyDescent="0.25">
      <c r="B33" s="29"/>
      <c r="L33" t="s">
        <v>244</v>
      </c>
      <c r="W33" s="1"/>
    </row>
    <row r="34" spans="2:23" hidden="1" x14ac:dyDescent="0.25">
      <c r="B34" s="29"/>
      <c r="L34" t="s">
        <v>245</v>
      </c>
      <c r="W34" s="1"/>
    </row>
    <row r="35" spans="2:23" hidden="1" x14ac:dyDescent="0.25">
      <c r="B35" s="29"/>
      <c r="L35" t="s">
        <v>246</v>
      </c>
      <c r="W35" s="1"/>
    </row>
    <row r="36" spans="2:23" hidden="1" x14ac:dyDescent="0.25">
      <c r="B36" s="29"/>
      <c r="L36" t="s">
        <v>247</v>
      </c>
      <c r="W36" s="1"/>
    </row>
    <row r="37" spans="2:23" hidden="1" x14ac:dyDescent="0.25">
      <c r="B37" s="29"/>
      <c r="L37" t="s">
        <v>248</v>
      </c>
      <c r="W37" s="1"/>
    </row>
    <row r="38" spans="2:23" hidden="1" x14ac:dyDescent="0.25">
      <c r="B38" s="29"/>
      <c r="L38" t="s">
        <v>249</v>
      </c>
      <c r="W38" s="1"/>
    </row>
    <row r="39" spans="2:23" hidden="1" x14ac:dyDescent="0.25">
      <c r="B39" s="29"/>
      <c r="L39" t="s">
        <v>250</v>
      </c>
      <c r="W39" s="1"/>
    </row>
    <row r="40" spans="2:23" hidden="1" x14ac:dyDescent="0.25">
      <c r="B40" s="29"/>
      <c r="L40" t="s">
        <v>251</v>
      </c>
      <c r="W40" s="1"/>
    </row>
    <row r="41" spans="2:23" hidden="1" x14ac:dyDescent="0.25">
      <c r="B41" s="29"/>
      <c r="L41" t="s">
        <v>252</v>
      </c>
      <c r="W41" s="1"/>
    </row>
    <row r="42" spans="2:23" hidden="1" x14ac:dyDescent="0.25">
      <c r="B42" s="29"/>
      <c r="L42" t="s">
        <v>253</v>
      </c>
      <c r="W42" s="1"/>
    </row>
    <row r="43" spans="2:23" hidden="1" x14ac:dyDescent="0.25">
      <c r="B43" s="29"/>
      <c r="L43" t="s">
        <v>254</v>
      </c>
      <c r="W43" s="1"/>
    </row>
    <row r="44" spans="2:23" hidden="1" x14ac:dyDescent="0.25">
      <c r="B44" s="29"/>
      <c r="L44" t="s">
        <v>255</v>
      </c>
      <c r="W44" s="1"/>
    </row>
    <row r="45" spans="2:23" hidden="1" x14ac:dyDescent="0.25">
      <c r="B45" s="29"/>
      <c r="L45" t="s">
        <v>256</v>
      </c>
      <c r="W45" s="1"/>
    </row>
    <row r="46" spans="2:23" hidden="1" x14ac:dyDescent="0.25">
      <c r="B46" s="29"/>
      <c r="L46" t="s">
        <v>257</v>
      </c>
      <c r="W46" s="1"/>
    </row>
    <row r="47" spans="2:23" hidden="1" x14ac:dyDescent="0.25">
      <c r="B47" s="29"/>
      <c r="L47" t="s">
        <v>258</v>
      </c>
      <c r="W47" s="1"/>
    </row>
    <row r="48" spans="2:23" hidden="1" x14ac:dyDescent="0.25">
      <c r="B48" s="29"/>
      <c r="L48" t="s">
        <v>259</v>
      </c>
      <c r="W48" s="1"/>
    </row>
    <row r="49" spans="2:23" hidden="1" x14ac:dyDescent="0.25">
      <c r="B49" s="29"/>
      <c r="L49" t="s">
        <v>260</v>
      </c>
      <c r="W49" s="1"/>
    </row>
    <row r="50" spans="2:23" hidden="1" x14ac:dyDescent="0.25">
      <c r="L50" t="s">
        <v>261</v>
      </c>
    </row>
    <row r="51" spans="2:23" x14ac:dyDescent="0.25">
      <c r="N51" s="230" t="s">
        <v>517</v>
      </c>
      <c r="O51" s="101"/>
      <c r="P51" s="234">
        <v>15800000</v>
      </c>
      <c r="Q51" s="234">
        <v>13499520</v>
      </c>
      <c r="R51" s="234">
        <v>2300480</v>
      </c>
    </row>
  </sheetData>
  <mergeCells count="2">
    <mergeCell ref="A1:C1"/>
    <mergeCell ref="F1:J1"/>
  </mergeCells>
  <dataValidations count="7">
    <dataValidation type="list" allowBlank="1" showInputMessage="1" showErrorMessage="1" sqref="E3:E11" xr:uid="{D50B94EC-6594-4415-9A49-3F039D7A17E5}">
      <formula1>$E$15:$E$29</formula1>
    </dataValidation>
    <dataValidation type="list" allowBlank="1" showInputMessage="1" showErrorMessage="1" sqref="G3:G11" xr:uid="{9B49FE25-7724-4E80-93C3-0ABDEEA7A118}">
      <formula1>$G$15:$G$22</formula1>
    </dataValidation>
    <dataValidation type="list" allowBlank="1" showInputMessage="1" showErrorMessage="1" sqref="H3:H11" xr:uid="{D51B56D5-2B24-45A5-8CE9-A967061F7AF5}">
      <formula1>$H$15:$H$19</formula1>
    </dataValidation>
    <dataValidation type="list" allowBlank="1" showInputMessage="1" showErrorMessage="1" sqref="I3:I11" xr:uid="{06C01A13-696B-4C5D-9DF8-3D64A4A8D180}">
      <formula1>$I$15:$I$16</formula1>
    </dataValidation>
    <dataValidation type="list" allowBlank="1" showInputMessage="1" showErrorMessage="1" sqref="U3:U11" xr:uid="{E92CAFA3-672A-4182-8B13-2D2C5BF2E09D}">
      <formula1>$U$15:$U$18</formula1>
    </dataValidation>
    <dataValidation type="list" allowBlank="1" showInputMessage="1" showErrorMessage="1" sqref="W3:W11" xr:uid="{D3167F1D-7462-4F88-B021-9F9A37EBC3C0}">
      <formula1>$W$15:$W$19</formula1>
    </dataValidation>
    <dataValidation type="list" allowBlank="1" showInputMessage="1" showErrorMessage="1" sqref="L3:L11" xr:uid="{0A0D6513-E06E-4164-83E5-E5346EC83A16}">
      <formula1>$L$15:$L$50</formula1>
    </dataValidation>
  </dataValidations>
  <pageMargins left="0.7" right="0.7" top="0.75" bottom="0.75" header="0.3" footer="0.3"/>
  <pageSetup paperSize="17" orientation="landscape" r:id="rId1"/>
  <legacyDrawing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038A5-DB2A-4540-AB5A-70727F78CC14}">
  <dimension ref="A1:AS55"/>
  <sheetViews>
    <sheetView workbookViewId="0">
      <selection activeCell="V55" sqref="V55"/>
    </sheetView>
  </sheetViews>
  <sheetFormatPr defaultRowHeight="15" x14ac:dyDescent="0.25"/>
  <cols>
    <col min="1" max="1" width="8.7109375" customWidth="1"/>
    <col min="2" max="2" width="10" customWidth="1"/>
    <col min="3" max="3" width="9.42578125" customWidth="1"/>
    <col min="4" max="4" width="19.140625" style="39" customWidth="1"/>
    <col min="5" max="5" width="12.85546875" style="69" customWidth="1"/>
    <col min="6" max="6" width="14.7109375" customWidth="1"/>
    <col min="7" max="7" width="15.7109375" customWidth="1"/>
    <col min="8" max="8" width="11.85546875" style="1" bestFit="1" customWidth="1"/>
    <col min="9" max="9" width="9.42578125" style="1" customWidth="1"/>
    <col min="10" max="10" width="14.140625" style="36" customWidth="1"/>
    <col min="11" max="11" width="13.5703125" style="36" customWidth="1"/>
    <col min="12" max="12" width="15.5703125" customWidth="1"/>
    <col min="13" max="13" width="25.140625" customWidth="1"/>
    <col min="14" max="14" width="8.140625" style="1" customWidth="1"/>
    <col min="15" max="15" width="21.28515625" hidden="1" customWidth="1"/>
    <col min="16" max="16" width="11.85546875" style="29" customWidth="1"/>
    <col min="17" max="17" width="11.140625" style="29" customWidth="1"/>
    <col min="18" max="18" width="10.140625" style="29" customWidth="1"/>
    <col min="19" max="19" width="19.42578125" hidden="1" customWidth="1"/>
    <col min="20" max="20" width="23.5703125" hidden="1" customWidth="1"/>
    <col min="21" max="21" width="20.42578125" hidden="1" customWidth="1"/>
    <col min="22" max="22" width="30.28515625" customWidth="1"/>
    <col min="23" max="23" width="15" style="34" customWidth="1"/>
    <col min="24" max="26" width="20.42578125" style="1" hidden="1" customWidth="1"/>
    <col min="27" max="27" width="12.85546875" hidden="1" customWidth="1"/>
    <col min="28" max="28" width="13.7109375" hidden="1" customWidth="1"/>
    <col min="29" max="29" width="11.5703125" hidden="1" customWidth="1"/>
    <col min="30" max="30" width="13" hidden="1" customWidth="1"/>
    <col min="31" max="31" width="21.85546875" style="34" hidden="1" customWidth="1"/>
    <col min="32" max="32" width="22.7109375" style="34" hidden="1" customWidth="1"/>
    <col min="33" max="33" width="17.7109375" style="34" hidden="1" customWidth="1"/>
    <col min="34" max="34" width="10.5703125" style="34" hidden="1" customWidth="1"/>
    <col min="35" max="35" width="12.140625" style="34" hidden="1" customWidth="1"/>
    <col min="36" max="36" width="15.28515625" style="34" hidden="1" customWidth="1"/>
    <col min="37" max="37" width="23.28515625" style="34" hidden="1" customWidth="1"/>
    <col min="38" max="38" width="19.140625" style="34" hidden="1" customWidth="1"/>
    <col min="39" max="39" width="22.85546875" style="34" hidden="1" customWidth="1"/>
    <col min="40" max="40" width="23.7109375" style="34" hidden="1" customWidth="1"/>
    <col min="41" max="41" width="11.5703125" style="34" hidden="1" customWidth="1"/>
    <col min="42" max="42" width="13.140625" style="34" hidden="1" customWidth="1"/>
    <col min="43" max="43" width="16.28515625" style="34" hidden="1" customWidth="1"/>
    <col min="44" max="44" width="24.28515625" style="34" hidden="1" customWidth="1"/>
    <col min="45" max="45" width="20.140625" style="34" hidden="1" customWidth="1"/>
  </cols>
  <sheetData>
    <row r="1" spans="1:45" ht="41.25" customHeight="1" x14ac:dyDescent="0.25">
      <c r="A1" s="341" t="s">
        <v>528</v>
      </c>
      <c r="B1" s="342"/>
      <c r="C1" s="342"/>
      <c r="D1" s="140" t="s">
        <v>536</v>
      </c>
      <c r="F1" s="344" t="s">
        <v>537</v>
      </c>
      <c r="G1" s="344"/>
      <c r="H1" s="344"/>
      <c r="I1" s="344"/>
      <c r="J1" s="344"/>
      <c r="K1" s="139"/>
      <c r="M1" s="144" t="s">
        <v>530</v>
      </c>
    </row>
    <row r="2" spans="1:45" ht="30.75" customHeight="1" thickBot="1" x14ac:dyDescent="0.3">
      <c r="A2" s="139" t="s">
        <v>3</v>
      </c>
      <c r="B2" s="139" t="s">
        <v>6</v>
      </c>
      <c r="C2" s="1" t="s">
        <v>123</v>
      </c>
      <c r="D2" s="1" t="s">
        <v>12</v>
      </c>
      <c r="E2" s="233" t="s">
        <v>278</v>
      </c>
      <c r="F2" s="1" t="s">
        <v>17</v>
      </c>
      <c r="G2" s="1" t="s">
        <v>20</v>
      </c>
      <c r="H2" s="1" t="s">
        <v>23</v>
      </c>
      <c r="I2" s="1" t="s">
        <v>25</v>
      </c>
      <c r="J2" s="35" t="s">
        <v>27</v>
      </c>
      <c r="K2" s="36" t="s">
        <v>29</v>
      </c>
      <c r="L2" s="1" t="s">
        <v>31</v>
      </c>
      <c r="M2" s="1" t="s">
        <v>33</v>
      </c>
      <c r="N2" s="139" t="s">
        <v>124</v>
      </c>
      <c r="O2" s="5" t="s">
        <v>38</v>
      </c>
      <c r="P2" s="321" t="s">
        <v>41</v>
      </c>
      <c r="Q2" s="321" t="s">
        <v>440</v>
      </c>
      <c r="R2" s="321" t="s">
        <v>441</v>
      </c>
      <c r="S2" s="1" t="s">
        <v>48</v>
      </c>
      <c r="T2" s="1" t="s">
        <v>51</v>
      </c>
      <c r="U2" s="1" t="s">
        <v>54</v>
      </c>
      <c r="V2" s="1" t="s">
        <v>57</v>
      </c>
      <c r="W2" s="144" t="s">
        <v>60</v>
      </c>
      <c r="X2" s="1" t="s">
        <v>63</v>
      </c>
      <c r="Y2" s="1" t="s">
        <v>66</v>
      </c>
      <c r="Z2" s="1" t="s">
        <v>67</v>
      </c>
      <c r="AA2" s="139" t="s">
        <v>69</v>
      </c>
      <c r="AB2" s="139" t="s">
        <v>72</v>
      </c>
      <c r="AC2" s="139" t="s">
        <v>74</v>
      </c>
      <c r="AD2" s="139" t="s">
        <v>76</v>
      </c>
      <c r="AE2" s="30" t="s">
        <v>127</v>
      </c>
      <c r="AF2" s="31" t="s">
        <v>128</v>
      </c>
      <c r="AG2" s="31" t="s">
        <v>129</v>
      </c>
      <c r="AH2" s="31" t="s">
        <v>81</v>
      </c>
      <c r="AI2" s="31" t="s">
        <v>83</v>
      </c>
      <c r="AJ2" s="31" t="s">
        <v>84</v>
      </c>
      <c r="AK2" s="31" t="s">
        <v>85</v>
      </c>
      <c r="AL2" s="32" t="s">
        <v>86</v>
      </c>
      <c r="AM2" s="30" t="s">
        <v>130</v>
      </c>
      <c r="AN2" s="31" t="s">
        <v>131</v>
      </c>
      <c r="AO2" s="31" t="s">
        <v>132</v>
      </c>
      <c r="AP2" s="31" t="s">
        <v>133</v>
      </c>
      <c r="AQ2" s="31" t="s">
        <v>134</v>
      </c>
      <c r="AR2" s="31" t="s">
        <v>135</v>
      </c>
      <c r="AS2" s="32" t="s">
        <v>136</v>
      </c>
    </row>
    <row r="3" spans="1:45" s="219" customFormat="1" ht="102" customHeight="1" thickBot="1" x14ac:dyDescent="0.25">
      <c r="A3" s="206"/>
      <c r="B3" s="207"/>
      <c r="C3" s="208"/>
      <c r="D3" s="209" t="s">
        <v>173</v>
      </c>
      <c r="E3" s="191" t="s">
        <v>174</v>
      </c>
      <c r="F3" s="210" t="s">
        <v>175</v>
      </c>
      <c r="G3" s="220" t="s">
        <v>168</v>
      </c>
      <c r="H3" s="194" t="s">
        <v>140</v>
      </c>
      <c r="I3" s="194">
        <v>6</v>
      </c>
      <c r="J3" s="210" t="s">
        <v>176</v>
      </c>
      <c r="K3" s="210" t="s">
        <v>177</v>
      </c>
      <c r="L3" s="222" t="s">
        <v>142</v>
      </c>
      <c r="M3" s="211" t="s">
        <v>178</v>
      </c>
      <c r="N3" s="210">
        <v>0.43</v>
      </c>
      <c r="O3" s="212">
        <v>0</v>
      </c>
      <c r="P3" s="197">
        <v>544300</v>
      </c>
      <c r="Q3" s="198">
        <f>Table134567910[[#This Row],[PROJECT TOTAL]]*0.95</f>
        <v>517085</v>
      </c>
      <c r="R3" s="198">
        <v>27215</v>
      </c>
      <c r="S3" s="213">
        <v>0</v>
      </c>
      <c r="T3" s="198">
        <f>Table1[[#This Row],[PROJECT TOTAL]]-Table1[[#This Row],[FUNDED TO DATE]]</f>
        <v>1573000</v>
      </c>
      <c r="U3" s="224" t="s">
        <v>153</v>
      </c>
      <c r="V3" s="200" t="s">
        <v>179</v>
      </c>
      <c r="W3" s="201" t="s">
        <v>180</v>
      </c>
      <c r="X3" s="202">
        <v>2020</v>
      </c>
      <c r="Y3" s="202"/>
      <c r="Z3" s="202"/>
      <c r="AA3" s="214">
        <v>35.181547000000002</v>
      </c>
      <c r="AB3" s="215">
        <v>-107.89196699999999</v>
      </c>
      <c r="AC3" s="215">
        <v>35.18694</v>
      </c>
      <c r="AD3" s="215">
        <v>-107.895458</v>
      </c>
      <c r="AE3" s="216">
        <f>Table1[[#This Row],[FUNDED TO DATE]]</f>
        <v>0</v>
      </c>
      <c r="AF3" s="217">
        <v>0</v>
      </c>
      <c r="AG3" s="218">
        <v>0</v>
      </c>
      <c r="AH3" s="218">
        <v>0.41</v>
      </c>
      <c r="AI3" s="218">
        <v>0</v>
      </c>
      <c r="AJ3" s="218">
        <v>0</v>
      </c>
      <c r="AK3" s="218">
        <v>0</v>
      </c>
      <c r="AL3" s="218">
        <v>0</v>
      </c>
      <c r="AM3" s="216">
        <v>0</v>
      </c>
      <c r="AN3" s="217">
        <v>0</v>
      </c>
      <c r="AO3" s="218">
        <v>0.41</v>
      </c>
      <c r="AP3" s="218">
        <v>0</v>
      </c>
      <c r="AQ3" s="218">
        <v>0</v>
      </c>
      <c r="AR3" s="218">
        <v>0</v>
      </c>
      <c r="AS3" s="218">
        <v>250</v>
      </c>
    </row>
    <row r="4" spans="1:45" s="29" customFormat="1" ht="39" customHeight="1" thickBot="1" x14ac:dyDescent="0.25">
      <c r="A4" s="17"/>
      <c r="B4" s="18"/>
      <c r="C4" s="18"/>
      <c r="D4" s="177" t="s">
        <v>421</v>
      </c>
      <c r="E4" s="187" t="s">
        <v>166</v>
      </c>
      <c r="F4" s="21" t="s">
        <v>421</v>
      </c>
      <c r="G4" s="221" t="s">
        <v>168</v>
      </c>
      <c r="H4" s="20" t="s">
        <v>140</v>
      </c>
      <c r="I4" s="20">
        <v>6</v>
      </c>
      <c r="J4" s="21" t="s">
        <v>434</v>
      </c>
      <c r="K4" s="21" t="s">
        <v>435</v>
      </c>
      <c r="L4" s="3" t="s">
        <v>243</v>
      </c>
      <c r="M4" s="23" t="s">
        <v>436</v>
      </c>
      <c r="N4" s="21">
        <v>12.4</v>
      </c>
      <c r="O4" s="24">
        <v>0</v>
      </c>
      <c r="P4" s="25">
        <v>2900000</v>
      </c>
      <c r="Q4" s="25">
        <f>P4*0.95</f>
        <v>2755000</v>
      </c>
      <c r="R4" s="25">
        <f>P4*0.05</f>
        <v>145000</v>
      </c>
      <c r="S4" s="25">
        <v>0</v>
      </c>
      <c r="T4" s="25">
        <f>Table1[[#This Row],[PROJECT TOTAL]]-Table1[[#This Row],[FUNDED TO DATE]]</f>
        <v>1150000</v>
      </c>
      <c r="U4" s="225" t="s">
        <v>153</v>
      </c>
      <c r="V4" s="105"/>
      <c r="W4" s="121" t="s">
        <v>180</v>
      </c>
      <c r="X4" s="107">
        <v>2018</v>
      </c>
      <c r="Y4" s="107">
        <v>2018</v>
      </c>
      <c r="Z4" s="107">
        <v>2018</v>
      </c>
      <c r="AA4" s="108"/>
      <c r="AB4" s="109"/>
      <c r="AC4" s="109"/>
      <c r="AD4" s="109"/>
      <c r="AE4" s="114">
        <v>0</v>
      </c>
      <c r="AF4" s="115">
        <v>0</v>
      </c>
      <c r="AG4" s="116">
        <v>0</v>
      </c>
      <c r="AH4" s="116">
        <v>12.4</v>
      </c>
      <c r="AI4" s="116">
        <v>0</v>
      </c>
      <c r="AJ4" s="116">
        <v>0</v>
      </c>
      <c r="AK4" s="116">
        <v>0</v>
      </c>
      <c r="AL4" s="116">
        <v>0</v>
      </c>
      <c r="AM4" s="114" t="e">
        <f>Table134567910[[#This Row],[FUNDED TO DATE]]</f>
        <v>#VALUE!</v>
      </c>
      <c r="AN4" s="115">
        <v>0</v>
      </c>
      <c r="AO4" s="116">
        <v>12.4</v>
      </c>
      <c r="AP4" s="116">
        <v>0</v>
      </c>
      <c r="AQ4" s="116">
        <v>3</v>
      </c>
      <c r="AR4" s="116">
        <v>6</v>
      </c>
      <c r="AS4" s="116">
        <v>5000</v>
      </c>
    </row>
    <row r="5" spans="1:45" s="29" customFormat="1" ht="41.25" customHeight="1" thickBot="1" x14ac:dyDescent="0.25">
      <c r="A5" s="17"/>
      <c r="B5" s="18"/>
      <c r="C5" s="18"/>
      <c r="D5" s="177" t="s">
        <v>422</v>
      </c>
      <c r="E5" s="187" t="s">
        <v>166</v>
      </c>
      <c r="F5" s="21" t="s">
        <v>157</v>
      </c>
      <c r="G5" s="11" t="s">
        <v>139</v>
      </c>
      <c r="H5" s="20" t="s">
        <v>140</v>
      </c>
      <c r="I5" s="20">
        <v>6</v>
      </c>
      <c r="J5" s="21" t="s">
        <v>437</v>
      </c>
      <c r="K5" s="21" t="s">
        <v>438</v>
      </c>
      <c r="L5" s="3" t="s">
        <v>243</v>
      </c>
      <c r="M5" s="23" t="s">
        <v>436</v>
      </c>
      <c r="N5" s="21">
        <v>1.2</v>
      </c>
      <c r="O5" s="24">
        <v>0</v>
      </c>
      <c r="P5" s="25">
        <v>1000000</v>
      </c>
      <c r="Q5" s="25">
        <f t="shared" ref="Q5:Q14" si="0">P5*0.95</f>
        <v>950000</v>
      </c>
      <c r="R5" s="25">
        <f t="shared" ref="R5:R14" si="1">P5*0.05</f>
        <v>50000</v>
      </c>
      <c r="S5" s="25"/>
      <c r="T5" s="25">
        <f>Table1[[#This Row],[PROJECT TOTAL]]-Table1[[#This Row],[FUNDED TO DATE]]</f>
        <v>2616000</v>
      </c>
      <c r="U5" s="225" t="s">
        <v>153</v>
      </c>
      <c r="V5" s="105"/>
      <c r="W5" s="121" t="s">
        <v>180</v>
      </c>
      <c r="X5" s="107">
        <v>2018</v>
      </c>
      <c r="Y5" s="107">
        <v>2018</v>
      </c>
      <c r="Z5" s="107">
        <v>2018</v>
      </c>
      <c r="AA5" s="108">
        <v>35.072498000000003</v>
      </c>
      <c r="AB5" s="109">
        <v>-107.751244</v>
      </c>
      <c r="AC5" s="109">
        <v>35.084158000000002</v>
      </c>
      <c r="AD5" s="109">
        <v>-107.770985</v>
      </c>
      <c r="AE5" s="114">
        <v>0</v>
      </c>
      <c r="AF5" s="115">
        <v>0</v>
      </c>
      <c r="AG5" s="116">
        <v>0</v>
      </c>
      <c r="AH5" s="116">
        <v>1.2</v>
      </c>
      <c r="AI5" s="116">
        <v>0</v>
      </c>
      <c r="AJ5" s="116">
        <v>0</v>
      </c>
      <c r="AK5" s="116">
        <v>0</v>
      </c>
      <c r="AL5" s="116">
        <v>0</v>
      </c>
      <c r="AM5" s="114" t="e">
        <f>Table134567910[[#This Row],[FUNDED TO DATE]]</f>
        <v>#VALUE!</v>
      </c>
      <c r="AN5" s="115">
        <v>0</v>
      </c>
      <c r="AO5" s="116">
        <v>1.2</v>
      </c>
      <c r="AP5" s="116">
        <v>0</v>
      </c>
      <c r="AQ5" s="116">
        <v>3</v>
      </c>
      <c r="AR5" s="116">
        <v>6</v>
      </c>
      <c r="AS5" s="116">
        <v>5000</v>
      </c>
    </row>
    <row r="6" spans="1:45" s="29" customFormat="1" ht="40.5" customHeight="1" thickBot="1" x14ac:dyDescent="0.25">
      <c r="A6" s="17"/>
      <c r="B6" s="18"/>
      <c r="C6" s="18"/>
      <c r="D6" s="177" t="s">
        <v>423</v>
      </c>
      <c r="E6" s="187" t="s">
        <v>194</v>
      </c>
      <c r="F6" s="21" t="s">
        <v>423</v>
      </c>
      <c r="G6" s="11" t="s">
        <v>148</v>
      </c>
      <c r="H6" s="20" t="s">
        <v>140</v>
      </c>
      <c r="I6" s="20">
        <v>6</v>
      </c>
      <c r="J6" s="21" t="s">
        <v>443</v>
      </c>
      <c r="K6" s="21" t="s">
        <v>444</v>
      </c>
      <c r="L6" s="3" t="s">
        <v>243</v>
      </c>
      <c r="M6" s="23" t="s">
        <v>436</v>
      </c>
      <c r="N6" s="21">
        <v>0.1</v>
      </c>
      <c r="O6" s="24">
        <v>0</v>
      </c>
      <c r="P6" s="25">
        <v>500000</v>
      </c>
      <c r="Q6" s="25">
        <f t="shared" si="0"/>
        <v>475000</v>
      </c>
      <c r="R6" s="25">
        <f t="shared" si="1"/>
        <v>25000</v>
      </c>
      <c r="S6" s="25">
        <v>0</v>
      </c>
      <c r="T6" s="25">
        <f>Table1[[#This Row],[PROJECT TOTAL]]-Table1[[#This Row],[FUNDED TO DATE]]</f>
        <v>3869500</v>
      </c>
      <c r="U6" s="225" t="s">
        <v>153</v>
      </c>
      <c r="V6" s="105" t="s">
        <v>445</v>
      </c>
      <c r="W6" s="106" t="s">
        <v>180</v>
      </c>
      <c r="X6" s="107">
        <v>2018</v>
      </c>
      <c r="Y6" s="107">
        <v>2018</v>
      </c>
      <c r="Z6" s="107">
        <v>2018</v>
      </c>
      <c r="AA6" s="108">
        <v>35.19218</v>
      </c>
      <c r="AB6" s="109">
        <v>-107.300805</v>
      </c>
      <c r="AC6" s="109">
        <v>35.19218</v>
      </c>
      <c r="AD6" s="109">
        <v>-107.300805</v>
      </c>
      <c r="AE6" s="114">
        <v>0</v>
      </c>
      <c r="AF6" s="115">
        <v>0</v>
      </c>
      <c r="AG6" s="116">
        <v>0</v>
      </c>
      <c r="AH6" s="116">
        <v>0.1</v>
      </c>
      <c r="AI6" s="116">
        <v>0</v>
      </c>
      <c r="AJ6" s="116">
        <v>0</v>
      </c>
      <c r="AK6" s="116">
        <v>0</v>
      </c>
      <c r="AL6" s="116">
        <v>0</v>
      </c>
      <c r="AM6" s="114" t="e">
        <f>Table134567910[[#This Row],[FUNDED TO DATE]]</f>
        <v>#VALUE!</v>
      </c>
      <c r="AN6" s="115">
        <v>0</v>
      </c>
      <c r="AO6" s="116">
        <v>0.1</v>
      </c>
      <c r="AP6" s="116">
        <v>0</v>
      </c>
      <c r="AQ6" s="116">
        <v>3</v>
      </c>
      <c r="AR6" s="116">
        <v>6</v>
      </c>
      <c r="AS6" s="116">
        <v>5000</v>
      </c>
    </row>
    <row r="7" spans="1:45" s="29" customFormat="1" ht="45" customHeight="1" thickBot="1" x14ac:dyDescent="0.25">
      <c r="A7" s="17"/>
      <c r="B7" s="18"/>
      <c r="C7" s="18"/>
      <c r="D7" s="177" t="s">
        <v>424</v>
      </c>
      <c r="E7" s="187" t="s">
        <v>137</v>
      </c>
      <c r="F7" s="21" t="s">
        <v>446</v>
      </c>
      <c r="G7" s="11" t="s">
        <v>216</v>
      </c>
      <c r="H7" s="20" t="s">
        <v>140</v>
      </c>
      <c r="I7" s="20">
        <v>6</v>
      </c>
      <c r="J7" s="21" t="s">
        <v>447</v>
      </c>
      <c r="K7" s="21" t="s">
        <v>448</v>
      </c>
      <c r="L7" s="11" t="s">
        <v>249</v>
      </c>
      <c r="M7" s="23" t="s">
        <v>450</v>
      </c>
      <c r="N7" s="21">
        <v>0.25</v>
      </c>
      <c r="O7" s="24">
        <v>0</v>
      </c>
      <c r="P7" s="25">
        <v>1500000</v>
      </c>
      <c r="Q7" s="25">
        <f t="shared" si="0"/>
        <v>1425000</v>
      </c>
      <c r="R7" s="25">
        <f t="shared" si="1"/>
        <v>75000</v>
      </c>
      <c r="S7" s="25">
        <v>0</v>
      </c>
      <c r="T7" s="25">
        <f>Table1[[#This Row],[PROJECT TOTAL]]-Table1[[#This Row],[FUNDED TO DATE]]</f>
        <v>171000</v>
      </c>
      <c r="U7" s="225" t="s">
        <v>153</v>
      </c>
      <c r="V7" s="90" t="s">
        <v>449</v>
      </c>
      <c r="W7" s="106" t="s">
        <v>451</v>
      </c>
      <c r="X7" s="107">
        <v>2018</v>
      </c>
      <c r="Y7" s="107">
        <v>2018</v>
      </c>
      <c r="Z7" s="107">
        <v>2018</v>
      </c>
      <c r="AA7" s="108">
        <v>35.155833000000001</v>
      </c>
      <c r="AB7" s="109">
        <v>-107.846613</v>
      </c>
      <c r="AC7" s="109">
        <v>35.15907</v>
      </c>
      <c r="AD7" s="109">
        <v>-107.84412</v>
      </c>
      <c r="AE7" s="114">
        <v>0</v>
      </c>
      <c r="AF7" s="115">
        <v>0</v>
      </c>
      <c r="AG7" s="116">
        <v>0</v>
      </c>
      <c r="AH7" s="116">
        <v>0.25</v>
      </c>
      <c r="AI7" s="116">
        <v>0</v>
      </c>
      <c r="AJ7" s="116">
        <v>12</v>
      </c>
      <c r="AK7" s="116">
        <v>0</v>
      </c>
      <c r="AL7" s="116">
        <v>0</v>
      </c>
      <c r="AM7" s="114" t="e">
        <f>Table134567910[[#This Row],[FUNDED TO DATE]]</f>
        <v>#VALUE!</v>
      </c>
      <c r="AN7" s="115">
        <v>0</v>
      </c>
      <c r="AO7" s="116">
        <v>0.25</v>
      </c>
      <c r="AP7" s="116">
        <v>0</v>
      </c>
      <c r="AQ7" s="116">
        <v>3</v>
      </c>
      <c r="AR7" s="116">
        <v>6</v>
      </c>
      <c r="AS7" s="116">
        <v>5000</v>
      </c>
    </row>
    <row r="8" spans="1:45" s="29" customFormat="1" ht="40.5" customHeight="1" thickBot="1" x14ac:dyDescent="0.25">
      <c r="A8" s="17"/>
      <c r="B8" s="18"/>
      <c r="C8" s="18"/>
      <c r="D8" s="177" t="s">
        <v>425</v>
      </c>
      <c r="E8" s="187" t="s">
        <v>234</v>
      </c>
      <c r="F8" s="21" t="s">
        <v>452</v>
      </c>
      <c r="G8" s="11" t="s">
        <v>158</v>
      </c>
      <c r="H8" s="20" t="s">
        <v>188</v>
      </c>
      <c r="I8" s="20">
        <v>6</v>
      </c>
      <c r="J8" s="21" t="s">
        <v>453</v>
      </c>
      <c r="K8" s="21" t="s">
        <v>454</v>
      </c>
      <c r="L8" s="11" t="s">
        <v>231</v>
      </c>
      <c r="M8" s="23" t="s">
        <v>455</v>
      </c>
      <c r="N8" s="21">
        <v>17</v>
      </c>
      <c r="O8" s="24">
        <v>0</v>
      </c>
      <c r="P8" s="25">
        <v>500000</v>
      </c>
      <c r="Q8" s="25">
        <f t="shared" si="0"/>
        <v>475000</v>
      </c>
      <c r="R8" s="25">
        <f t="shared" si="1"/>
        <v>25000</v>
      </c>
      <c r="S8" s="25">
        <v>0</v>
      </c>
      <c r="T8" s="25">
        <f>Table1[[#This Row],[PROJECT TOTAL]]-Table1[[#This Row],[FUNDED TO DATE]]</f>
        <v>319000</v>
      </c>
      <c r="U8" s="226" t="s">
        <v>153</v>
      </c>
      <c r="V8" s="105"/>
      <c r="W8" s="106" t="s">
        <v>180</v>
      </c>
      <c r="X8" s="107">
        <v>2018</v>
      </c>
      <c r="Y8" s="107">
        <v>2018</v>
      </c>
      <c r="Z8" s="107">
        <v>2018</v>
      </c>
      <c r="AA8" s="108">
        <v>35.504736999999999</v>
      </c>
      <c r="AB8" s="109">
        <v>-108.840017</v>
      </c>
      <c r="AC8" s="109">
        <v>35.629570999999999</v>
      </c>
      <c r="AD8" s="109">
        <v>-108.919325</v>
      </c>
      <c r="AE8" s="114">
        <v>0</v>
      </c>
      <c r="AF8" s="115">
        <v>0</v>
      </c>
      <c r="AG8" s="116">
        <v>0</v>
      </c>
      <c r="AH8" s="116">
        <v>17</v>
      </c>
      <c r="AI8" s="116">
        <v>0</v>
      </c>
      <c r="AJ8" s="116">
        <v>0</v>
      </c>
      <c r="AK8" s="116">
        <v>0</v>
      </c>
      <c r="AL8" s="116">
        <v>0</v>
      </c>
      <c r="AM8" s="114" t="e">
        <f>Table134567910[[#This Row],[FUNDED TO DATE]]</f>
        <v>#VALUE!</v>
      </c>
      <c r="AN8" s="115">
        <v>0</v>
      </c>
      <c r="AO8" s="116">
        <v>17</v>
      </c>
      <c r="AP8" s="116">
        <v>0</v>
      </c>
      <c r="AQ8" s="116">
        <v>3</v>
      </c>
      <c r="AR8" s="116">
        <v>6</v>
      </c>
      <c r="AS8" s="116">
        <v>5000</v>
      </c>
    </row>
    <row r="9" spans="1:45" s="29" customFormat="1" ht="36.75" customHeight="1" thickBot="1" x14ac:dyDescent="0.25">
      <c r="A9" s="17"/>
      <c r="B9" s="18"/>
      <c r="C9" s="18"/>
      <c r="D9" s="177" t="s">
        <v>426</v>
      </c>
      <c r="E9" s="187" t="s">
        <v>439</v>
      </c>
      <c r="F9" s="21" t="s">
        <v>426</v>
      </c>
      <c r="G9" s="11" t="s">
        <v>148</v>
      </c>
      <c r="H9" s="20" t="s">
        <v>188</v>
      </c>
      <c r="I9" s="20">
        <v>6</v>
      </c>
      <c r="J9" s="21" t="s">
        <v>456</v>
      </c>
      <c r="K9" s="21" t="s">
        <v>457</v>
      </c>
      <c r="L9" s="11" t="s">
        <v>228</v>
      </c>
      <c r="M9" s="23" t="s">
        <v>455</v>
      </c>
      <c r="N9" s="21">
        <v>8.3000000000000007</v>
      </c>
      <c r="O9" s="24">
        <v>0</v>
      </c>
      <c r="P9" s="25">
        <v>812500</v>
      </c>
      <c r="Q9" s="25">
        <f t="shared" si="0"/>
        <v>771875</v>
      </c>
      <c r="R9" s="25">
        <f t="shared" si="1"/>
        <v>40625</v>
      </c>
      <c r="S9" s="25">
        <v>0</v>
      </c>
      <c r="T9" s="25">
        <f>Table1[[#This Row],[PROJECT TOTAL]]-Table1[[#This Row],[FUNDED TO DATE]]</f>
        <v>3000000</v>
      </c>
      <c r="U9" s="226" t="s">
        <v>153</v>
      </c>
      <c r="V9" s="105"/>
      <c r="W9" s="106" t="s">
        <v>180</v>
      </c>
      <c r="X9" s="107">
        <v>2018</v>
      </c>
      <c r="Y9" s="107">
        <v>2018</v>
      </c>
      <c r="Z9" s="107">
        <v>2018</v>
      </c>
      <c r="AA9" s="108"/>
      <c r="AB9" s="109"/>
      <c r="AC9" s="109"/>
      <c r="AD9" s="109"/>
      <c r="AE9" s="114">
        <v>0</v>
      </c>
      <c r="AF9" s="115">
        <v>0</v>
      </c>
      <c r="AG9" s="116">
        <v>0</v>
      </c>
      <c r="AH9" s="116">
        <v>8.3000000000000007</v>
      </c>
      <c r="AI9" s="116">
        <v>0</v>
      </c>
      <c r="AJ9" s="116">
        <v>0</v>
      </c>
      <c r="AK9" s="116">
        <v>0</v>
      </c>
      <c r="AL9" s="116">
        <v>0</v>
      </c>
      <c r="AM9" s="114" t="e">
        <f>Table134567910[[#This Row],[FUNDED TO DATE]]</f>
        <v>#VALUE!</v>
      </c>
      <c r="AN9" s="115">
        <v>0</v>
      </c>
      <c r="AO9" s="116" t="e">
        <f>Table134567910[[#This Row],[LENTH (Miles)]]</f>
        <v>#VALUE!</v>
      </c>
      <c r="AP9" s="116">
        <v>0</v>
      </c>
      <c r="AQ9" s="116">
        <v>3</v>
      </c>
      <c r="AR9" s="116">
        <v>6</v>
      </c>
      <c r="AS9" s="116">
        <v>5000</v>
      </c>
    </row>
    <row r="10" spans="1:45" s="29" customFormat="1" ht="48.75" thickBot="1" x14ac:dyDescent="0.25">
      <c r="A10" s="17"/>
      <c r="B10" s="18"/>
      <c r="C10" s="18"/>
      <c r="D10" s="177" t="s">
        <v>427</v>
      </c>
      <c r="E10" s="187" t="s">
        <v>234</v>
      </c>
      <c r="F10" s="21" t="s">
        <v>427</v>
      </c>
      <c r="G10" s="11" t="s">
        <v>148</v>
      </c>
      <c r="H10" s="20" t="s">
        <v>188</v>
      </c>
      <c r="I10" s="20">
        <v>6</v>
      </c>
      <c r="J10" s="21" t="s">
        <v>366</v>
      </c>
      <c r="K10" s="21" t="s">
        <v>458</v>
      </c>
      <c r="L10" s="11" t="s">
        <v>231</v>
      </c>
      <c r="M10" s="23" t="s">
        <v>455</v>
      </c>
      <c r="N10" s="21">
        <v>4</v>
      </c>
      <c r="O10" s="24">
        <v>0</v>
      </c>
      <c r="P10" s="25">
        <v>500000</v>
      </c>
      <c r="Q10" s="25">
        <f t="shared" si="0"/>
        <v>475000</v>
      </c>
      <c r="R10" s="25">
        <f t="shared" si="1"/>
        <v>25000</v>
      </c>
      <c r="S10" s="100">
        <v>0</v>
      </c>
      <c r="T10" s="25">
        <f>Table1[[#This Row],[PROJECT TOTAL]]-Table1[[#This Row],[FUNDED TO DATE]]</f>
        <v>13211000</v>
      </c>
      <c r="U10" s="226" t="s">
        <v>153</v>
      </c>
      <c r="V10" s="110"/>
      <c r="W10" s="106" t="s">
        <v>180</v>
      </c>
      <c r="X10" s="111">
        <v>2018</v>
      </c>
      <c r="Y10" s="111">
        <v>2018</v>
      </c>
      <c r="Z10" s="111">
        <v>2018</v>
      </c>
      <c r="AA10" s="112">
        <v>35.569459999999999</v>
      </c>
      <c r="AB10" s="113">
        <v>-108.58900300000001</v>
      </c>
      <c r="AC10" s="113">
        <v>35.625571999999998</v>
      </c>
      <c r="AD10" s="113">
        <v>-108.618014</v>
      </c>
      <c r="AE10" s="117">
        <v>0</v>
      </c>
      <c r="AF10" s="118">
        <v>0</v>
      </c>
      <c r="AG10" s="119">
        <v>0</v>
      </c>
      <c r="AH10" s="119">
        <v>4</v>
      </c>
      <c r="AI10" s="119">
        <v>0</v>
      </c>
      <c r="AJ10" s="119">
        <v>0</v>
      </c>
      <c r="AK10" s="119">
        <v>0</v>
      </c>
      <c r="AL10" s="119">
        <v>0</v>
      </c>
      <c r="AM10" s="117" t="e">
        <f>Table134567910[[#This Row],[FUNDED TO DATE]]</f>
        <v>#VALUE!</v>
      </c>
      <c r="AN10" s="118">
        <v>0</v>
      </c>
      <c r="AO10" s="119" t="e">
        <f>Table134567910[[#This Row],[LENTH (Miles)]]</f>
        <v>#VALUE!</v>
      </c>
      <c r="AP10" s="119">
        <v>0</v>
      </c>
      <c r="AQ10" s="119">
        <v>3</v>
      </c>
      <c r="AR10" s="119">
        <v>6</v>
      </c>
      <c r="AS10" s="119">
        <v>5000</v>
      </c>
    </row>
    <row r="11" spans="1:45" ht="39.75" customHeight="1" thickBot="1" x14ac:dyDescent="0.3">
      <c r="A11" s="104"/>
      <c r="B11" s="101"/>
      <c r="C11" s="101"/>
      <c r="D11" s="14" t="s">
        <v>428</v>
      </c>
      <c r="E11" s="223" t="s">
        <v>234</v>
      </c>
      <c r="F11" s="14" t="s">
        <v>459</v>
      </c>
      <c r="G11" s="103" t="s">
        <v>168</v>
      </c>
      <c r="H11" s="104" t="s">
        <v>188</v>
      </c>
      <c r="I11" s="102">
        <v>6</v>
      </c>
      <c r="J11" s="123" t="s">
        <v>460</v>
      </c>
      <c r="K11" s="123" t="s">
        <v>461</v>
      </c>
      <c r="L11" s="11" t="s">
        <v>231</v>
      </c>
      <c r="M11" s="23" t="s">
        <v>462</v>
      </c>
      <c r="N11" s="104">
        <v>1.5</v>
      </c>
      <c r="O11" s="124">
        <v>0</v>
      </c>
      <c r="P11" s="322">
        <v>200000</v>
      </c>
      <c r="Q11" s="25">
        <f t="shared" si="0"/>
        <v>190000</v>
      </c>
      <c r="R11" s="25">
        <f t="shared" si="1"/>
        <v>10000</v>
      </c>
      <c r="S11" s="124">
        <v>0</v>
      </c>
      <c r="T11" s="25" t="e">
        <f>Table1[[#This Row],[PROJECT TOTAL]]-Table1[[#This Row],[FUNDED TO DATE]]</f>
        <v>#VALUE!</v>
      </c>
      <c r="U11" s="226" t="s">
        <v>153</v>
      </c>
      <c r="V11" s="101"/>
      <c r="W11" s="106" t="s">
        <v>180</v>
      </c>
      <c r="X11" s="102">
        <v>2018</v>
      </c>
      <c r="Y11" s="102">
        <v>2018</v>
      </c>
      <c r="Z11" s="102">
        <v>2018</v>
      </c>
      <c r="AA11" s="101"/>
      <c r="AB11" s="101"/>
      <c r="AC11" s="101"/>
      <c r="AD11" s="101"/>
      <c r="AE11" s="126">
        <v>0</v>
      </c>
      <c r="AF11" s="126">
        <v>0</v>
      </c>
      <c r="AG11" s="2"/>
      <c r="AH11" s="2">
        <v>1.5</v>
      </c>
      <c r="AI11" s="2"/>
      <c r="AJ11" s="2"/>
      <c r="AK11" s="2"/>
      <c r="AL11" s="2"/>
      <c r="AM11" s="2"/>
      <c r="AN11" s="2"/>
      <c r="AO11" s="2"/>
      <c r="AP11" s="2"/>
      <c r="AQ11" s="2"/>
      <c r="AR11" s="2"/>
      <c r="AS11" s="2"/>
    </row>
    <row r="12" spans="1:45" ht="39.75" customHeight="1" thickBot="1" x14ac:dyDescent="0.3">
      <c r="A12" s="104"/>
      <c r="B12" s="101"/>
      <c r="C12" s="101"/>
      <c r="D12" s="14" t="s">
        <v>429</v>
      </c>
      <c r="E12" s="223" t="s">
        <v>234</v>
      </c>
      <c r="F12" s="14" t="s">
        <v>463</v>
      </c>
      <c r="G12" s="103" t="s">
        <v>168</v>
      </c>
      <c r="H12" s="102" t="s">
        <v>188</v>
      </c>
      <c r="I12" s="102">
        <v>6</v>
      </c>
      <c r="J12" s="14" t="s">
        <v>464</v>
      </c>
      <c r="K12" s="123" t="s">
        <v>465</v>
      </c>
      <c r="L12" s="128" t="s">
        <v>466</v>
      </c>
      <c r="M12" s="3" t="s">
        <v>467</v>
      </c>
      <c r="N12" s="102">
        <v>0.1</v>
      </c>
      <c r="O12" s="124">
        <v>0</v>
      </c>
      <c r="P12" s="323">
        <v>3800000</v>
      </c>
      <c r="Q12" s="25">
        <f t="shared" si="0"/>
        <v>3610000</v>
      </c>
      <c r="R12" s="25">
        <f t="shared" si="1"/>
        <v>190000</v>
      </c>
      <c r="S12" s="124">
        <v>0</v>
      </c>
      <c r="T12" s="25" t="e">
        <f>Table1[[#This Row],[PROJECT TOTAL]]-Table1[[#This Row],[FUNDED TO DATE]]</f>
        <v>#VALUE!</v>
      </c>
      <c r="U12" s="226" t="s">
        <v>153</v>
      </c>
      <c r="V12" s="101"/>
      <c r="W12" s="125" t="s">
        <v>165</v>
      </c>
      <c r="X12" s="102">
        <v>2018</v>
      </c>
      <c r="Y12" s="102">
        <v>2018</v>
      </c>
      <c r="Z12" s="102">
        <v>2028</v>
      </c>
      <c r="AA12" s="102">
        <v>35.568137999999998</v>
      </c>
      <c r="AB12" s="102">
        <v>-108.64762500000001</v>
      </c>
      <c r="AC12" s="102">
        <v>35.568137999999998</v>
      </c>
      <c r="AD12" s="102">
        <v>-108.64762500000001</v>
      </c>
      <c r="AE12" s="126">
        <v>0</v>
      </c>
      <c r="AF12" s="126">
        <v>0</v>
      </c>
      <c r="AG12" s="2" t="s">
        <v>468</v>
      </c>
      <c r="AH12" s="2">
        <v>0.1</v>
      </c>
      <c r="AI12" s="2">
        <v>1</v>
      </c>
      <c r="AJ12" s="2"/>
      <c r="AK12" s="2"/>
      <c r="AL12" s="2"/>
      <c r="AM12" s="2"/>
      <c r="AN12" s="2"/>
      <c r="AO12" s="2">
        <v>0.1</v>
      </c>
      <c r="AP12" s="2">
        <v>1</v>
      </c>
      <c r="AQ12" s="2"/>
      <c r="AR12" s="2"/>
      <c r="AS12" s="2"/>
    </row>
    <row r="13" spans="1:45" ht="48" customHeight="1" thickBot="1" x14ac:dyDescent="0.3">
      <c r="A13" s="104"/>
      <c r="B13" s="101"/>
      <c r="C13" s="101"/>
      <c r="D13" s="14" t="s">
        <v>550</v>
      </c>
      <c r="E13" s="223" t="s">
        <v>186</v>
      </c>
      <c r="F13" s="14" t="s">
        <v>469</v>
      </c>
      <c r="G13" s="103" t="s">
        <v>229</v>
      </c>
      <c r="H13" s="102" t="s">
        <v>188</v>
      </c>
      <c r="I13" s="102">
        <v>6</v>
      </c>
      <c r="J13" s="14" t="s">
        <v>470</v>
      </c>
      <c r="K13" s="123" t="s">
        <v>470</v>
      </c>
      <c r="L13" s="128" t="s">
        <v>471</v>
      </c>
      <c r="M13" s="3" t="s">
        <v>472</v>
      </c>
      <c r="N13" s="102" t="s">
        <v>229</v>
      </c>
      <c r="O13" s="124">
        <v>0</v>
      </c>
      <c r="P13" s="323">
        <v>300000</v>
      </c>
      <c r="Q13" s="25">
        <f t="shared" si="0"/>
        <v>285000</v>
      </c>
      <c r="R13" s="25">
        <f t="shared" si="1"/>
        <v>15000</v>
      </c>
      <c r="S13" s="124">
        <v>0</v>
      </c>
      <c r="T13" s="25" t="e">
        <f>Table1[[#This Row],[PROJECT TOTAL]]-Table1[[#This Row],[FUNDED TO DATE]]</f>
        <v>#VALUE!</v>
      </c>
      <c r="U13" s="226" t="s">
        <v>153</v>
      </c>
      <c r="V13" s="101"/>
      <c r="W13" s="128" t="s">
        <v>221</v>
      </c>
      <c r="X13" s="102">
        <v>2018</v>
      </c>
      <c r="Y13" s="102">
        <v>2018</v>
      </c>
      <c r="Z13" s="102">
        <v>2028</v>
      </c>
      <c r="AA13" s="102" t="s">
        <v>473</v>
      </c>
      <c r="AB13" s="102" t="s">
        <v>473</v>
      </c>
      <c r="AC13" s="102" t="s">
        <v>473</v>
      </c>
      <c r="AD13" s="102" t="s">
        <v>473</v>
      </c>
      <c r="AE13" s="126">
        <v>0</v>
      </c>
      <c r="AF13" s="126">
        <v>0</v>
      </c>
      <c r="AG13" s="2" t="s">
        <v>473</v>
      </c>
      <c r="AH13" s="2" t="s">
        <v>473</v>
      </c>
      <c r="AI13" s="2" t="s">
        <v>473</v>
      </c>
      <c r="AJ13" s="2"/>
      <c r="AK13" s="2"/>
      <c r="AL13" s="2"/>
      <c r="AM13" s="2"/>
      <c r="AN13" s="2"/>
      <c r="AO13" s="2"/>
      <c r="AP13" s="2"/>
      <c r="AQ13" s="2"/>
      <c r="AR13" s="2"/>
      <c r="AS13" s="2"/>
    </row>
    <row r="14" spans="1:45" ht="49.5" customHeight="1" thickBot="1" x14ac:dyDescent="0.3">
      <c r="A14" s="104"/>
      <c r="B14" s="101"/>
      <c r="C14" s="101"/>
      <c r="D14" s="14" t="s">
        <v>430</v>
      </c>
      <c r="E14" s="223" t="s">
        <v>186</v>
      </c>
      <c r="F14" s="14" t="s">
        <v>187</v>
      </c>
      <c r="G14" s="122" t="s">
        <v>442</v>
      </c>
      <c r="H14" s="102" t="s">
        <v>188</v>
      </c>
      <c r="I14" s="102">
        <v>6</v>
      </c>
      <c r="J14" s="14" t="s">
        <v>474</v>
      </c>
      <c r="K14" s="123" t="s">
        <v>475</v>
      </c>
      <c r="L14" s="3" t="s">
        <v>476</v>
      </c>
      <c r="M14" s="223" t="s">
        <v>477</v>
      </c>
      <c r="N14" s="228">
        <v>0.56999999999999995</v>
      </c>
      <c r="O14" s="229">
        <v>0</v>
      </c>
      <c r="P14" s="324">
        <v>4232000</v>
      </c>
      <c r="Q14" s="100">
        <f t="shared" si="0"/>
        <v>4020400</v>
      </c>
      <c r="R14" s="100">
        <f t="shared" si="1"/>
        <v>211600</v>
      </c>
      <c r="S14" s="124">
        <v>0</v>
      </c>
      <c r="T14" s="25" t="e">
        <f>Table1[[#This Row],[PROJECT TOTAL]]-Table1[[#This Row],[FUNDED TO DATE]]</f>
        <v>#VALUE!</v>
      </c>
      <c r="U14" s="127" t="s">
        <v>153</v>
      </c>
      <c r="V14" s="227" t="s">
        <v>478</v>
      </c>
      <c r="W14" s="128" t="s">
        <v>213</v>
      </c>
      <c r="X14" s="102">
        <v>2018</v>
      </c>
      <c r="Y14" s="102">
        <v>2018</v>
      </c>
      <c r="Z14" s="102">
        <v>2018</v>
      </c>
      <c r="AA14" s="102">
        <v>35.508476999999999</v>
      </c>
      <c r="AB14" s="102">
        <v>-108.738658</v>
      </c>
      <c r="AC14" s="102">
        <v>35.508476999999999</v>
      </c>
      <c r="AD14" s="102">
        <v>-108.729916</v>
      </c>
      <c r="AE14" s="2"/>
      <c r="AF14" s="2"/>
      <c r="AG14" s="2" t="s">
        <v>474</v>
      </c>
      <c r="AH14" s="2">
        <v>0.56999999999999995</v>
      </c>
      <c r="AI14" s="2">
        <v>0</v>
      </c>
      <c r="AJ14" s="2">
        <v>6</v>
      </c>
      <c r="AK14" s="2"/>
      <c r="AL14" s="2"/>
      <c r="AM14" s="2"/>
      <c r="AN14" s="2"/>
      <c r="AO14" s="2">
        <v>0.56999999999999995</v>
      </c>
      <c r="AP14" s="2"/>
      <c r="AQ14" s="2"/>
      <c r="AR14" s="2"/>
      <c r="AS14" s="2"/>
    </row>
    <row r="15" spans="1:45" ht="18" customHeight="1" thickBot="1" x14ac:dyDescent="0.3">
      <c r="A15" s="96"/>
      <c r="B15" s="152"/>
      <c r="C15" s="152"/>
      <c r="D15" s="41"/>
      <c r="E15" s="326"/>
      <c r="F15" s="41"/>
      <c r="G15" s="327"/>
      <c r="H15" s="153"/>
      <c r="I15" s="153"/>
      <c r="J15" s="41"/>
      <c r="K15" s="328"/>
      <c r="L15" s="329"/>
      <c r="M15" s="326"/>
      <c r="N15" s="147" t="s">
        <v>517</v>
      </c>
      <c r="O15" s="101"/>
      <c r="P15" s="325">
        <v>16788800</v>
      </c>
      <c r="Q15" s="236">
        <v>15949360</v>
      </c>
      <c r="R15" s="236">
        <v>839440</v>
      </c>
      <c r="S15" s="330"/>
      <c r="T15" s="25"/>
      <c r="U15" s="184"/>
      <c r="V15" s="331"/>
      <c r="W15" s="47"/>
      <c r="X15" s="153"/>
      <c r="Y15" s="153"/>
      <c r="Z15" s="153"/>
      <c r="AA15" s="153"/>
      <c r="AB15" s="153"/>
      <c r="AC15" s="153"/>
      <c r="AD15" s="153"/>
      <c r="AE15" s="31"/>
      <c r="AF15" s="31"/>
      <c r="AG15" s="31"/>
      <c r="AH15" s="31"/>
      <c r="AI15" s="31"/>
      <c r="AJ15" s="31"/>
      <c r="AK15" s="31"/>
      <c r="AL15" s="31"/>
      <c r="AM15" s="31"/>
      <c r="AN15" s="31"/>
      <c r="AO15" s="31"/>
      <c r="AP15" s="31"/>
      <c r="AQ15" s="31"/>
      <c r="AR15" s="31"/>
      <c r="AS15" s="31"/>
    </row>
    <row r="16" spans="1:45" ht="15.75" x14ac:dyDescent="0.25">
      <c r="D16" s="83"/>
      <c r="E16" s="235"/>
      <c r="M16" s="346" t="s">
        <v>551</v>
      </c>
      <c r="N16" s="347"/>
      <c r="O16" s="101"/>
      <c r="P16" s="325">
        <v>95382810</v>
      </c>
      <c r="Q16" s="350" t="s">
        <v>556</v>
      </c>
      <c r="R16" s="351"/>
      <c r="T16" s="25" t="e">
        <f>Table1[[#This Row],[PROJECT TOTAL]]-Table1[[#This Row],[FUNDED TO DATE]]</f>
        <v>#VALUE!</v>
      </c>
    </row>
    <row r="17" spans="2:25" hidden="1" x14ac:dyDescent="0.25">
      <c r="Y17" s="61"/>
    </row>
    <row r="18" spans="2:25" hidden="1" x14ac:dyDescent="0.25">
      <c r="B18" s="29"/>
      <c r="E18" s="70" t="s">
        <v>204</v>
      </c>
      <c r="G18" s="67" t="s">
        <v>21</v>
      </c>
      <c r="H18" s="91" t="s">
        <v>205</v>
      </c>
      <c r="I18" s="91" t="s">
        <v>206</v>
      </c>
      <c r="L18" s="67" t="s">
        <v>207</v>
      </c>
      <c r="U18" s="67" t="s">
        <v>208</v>
      </c>
      <c r="W18" s="91" t="s">
        <v>209</v>
      </c>
    </row>
    <row r="19" spans="2:25" ht="30" hidden="1" x14ac:dyDescent="0.25">
      <c r="B19" s="29"/>
      <c r="E19" s="69" t="s">
        <v>166</v>
      </c>
      <c r="G19" t="s">
        <v>210</v>
      </c>
      <c r="H19" s="1" t="s">
        <v>211</v>
      </c>
      <c r="I19" s="1">
        <v>5</v>
      </c>
      <c r="L19" t="s">
        <v>212</v>
      </c>
      <c r="U19" t="s">
        <v>153</v>
      </c>
      <c r="W19" s="1" t="s">
        <v>213</v>
      </c>
    </row>
    <row r="20" spans="2:25" ht="30" hidden="1" x14ac:dyDescent="0.25">
      <c r="B20" s="29"/>
      <c r="E20" s="69" t="s">
        <v>156</v>
      </c>
      <c r="G20" t="s">
        <v>214</v>
      </c>
      <c r="H20" s="1" t="s">
        <v>188</v>
      </c>
      <c r="I20" s="1">
        <v>6</v>
      </c>
      <c r="L20" t="s">
        <v>151</v>
      </c>
      <c r="U20" t="s">
        <v>163</v>
      </c>
      <c r="W20" s="1" t="s">
        <v>165</v>
      </c>
    </row>
    <row r="21" spans="2:25" ht="30.75" hidden="1" thickBot="1" x14ac:dyDescent="0.3">
      <c r="B21" s="29"/>
      <c r="E21" s="69" t="s">
        <v>215</v>
      </c>
      <c r="G21" t="s">
        <v>216</v>
      </c>
      <c r="H21" s="1" t="s">
        <v>140</v>
      </c>
      <c r="L21" t="s">
        <v>217</v>
      </c>
      <c r="M21" s="120"/>
      <c r="U21" t="s">
        <v>143</v>
      </c>
      <c r="W21" s="1" t="s">
        <v>180</v>
      </c>
    </row>
    <row r="22" spans="2:25" ht="45" hidden="1" x14ac:dyDescent="0.25">
      <c r="B22" s="29"/>
      <c r="E22" s="69" t="s">
        <v>218</v>
      </c>
      <c r="G22" t="s">
        <v>139</v>
      </c>
      <c r="H22" s="92" t="s">
        <v>219</v>
      </c>
      <c r="L22" t="s">
        <v>161</v>
      </c>
      <c r="U22" t="s">
        <v>220</v>
      </c>
      <c r="W22" s="1" t="s">
        <v>221</v>
      </c>
    </row>
    <row r="23" spans="2:25" ht="45" hidden="1" x14ac:dyDescent="0.25">
      <c r="B23" s="29"/>
      <c r="E23" s="69" t="s">
        <v>222</v>
      </c>
      <c r="G23" t="s">
        <v>158</v>
      </c>
      <c r="H23" s="92" t="s">
        <v>223</v>
      </c>
      <c r="L23" t="s">
        <v>224</v>
      </c>
      <c r="W23" s="1" t="s">
        <v>225</v>
      </c>
    </row>
    <row r="24" spans="2:25" ht="45" hidden="1" x14ac:dyDescent="0.25">
      <c r="B24" s="29"/>
      <c r="E24" s="69" t="s">
        <v>226</v>
      </c>
      <c r="G24" t="s">
        <v>148</v>
      </c>
      <c r="L24" t="s">
        <v>227</v>
      </c>
      <c r="W24" s="1"/>
    </row>
    <row r="25" spans="2:25" ht="30" hidden="1" x14ac:dyDescent="0.25">
      <c r="B25" s="29"/>
      <c r="E25" s="69" t="s">
        <v>146</v>
      </c>
      <c r="G25" s="84" t="s">
        <v>168</v>
      </c>
      <c r="L25" t="s">
        <v>228</v>
      </c>
      <c r="W25" s="1"/>
    </row>
    <row r="26" spans="2:25" ht="30" hidden="1" x14ac:dyDescent="0.25">
      <c r="B26" s="29"/>
      <c r="E26" s="69" t="s">
        <v>186</v>
      </c>
      <c r="G26" t="s">
        <v>229</v>
      </c>
      <c r="L26" t="s">
        <v>230</v>
      </c>
      <c r="W26" s="1"/>
    </row>
    <row r="27" spans="2:25" ht="30" hidden="1" x14ac:dyDescent="0.25">
      <c r="B27" s="29"/>
      <c r="E27" s="69" t="s">
        <v>137</v>
      </c>
      <c r="L27" t="s">
        <v>231</v>
      </c>
      <c r="W27" s="1"/>
    </row>
    <row r="28" spans="2:25" ht="30" hidden="1" x14ac:dyDescent="0.25">
      <c r="B28" s="29"/>
      <c r="E28" s="69" t="s">
        <v>174</v>
      </c>
      <c r="L28" t="s">
        <v>232</v>
      </c>
      <c r="W28" s="1"/>
    </row>
    <row r="29" spans="2:25" ht="30" hidden="1" x14ac:dyDescent="0.25">
      <c r="B29" s="29"/>
      <c r="E29" s="69" t="s">
        <v>194</v>
      </c>
      <c r="L29" t="s">
        <v>233</v>
      </c>
      <c r="W29" s="1"/>
    </row>
    <row r="30" spans="2:25" ht="30" hidden="1" x14ac:dyDescent="0.25">
      <c r="B30" s="29"/>
      <c r="E30" s="69" t="s">
        <v>234</v>
      </c>
      <c r="L30" t="s">
        <v>142</v>
      </c>
      <c r="W30" s="1"/>
    </row>
    <row r="31" spans="2:25" ht="30" hidden="1" x14ac:dyDescent="0.25">
      <c r="B31" s="29"/>
      <c r="E31" s="69" t="s">
        <v>235</v>
      </c>
      <c r="L31" t="s">
        <v>236</v>
      </c>
      <c r="W31" s="1"/>
    </row>
    <row r="32" spans="2:25" hidden="1" x14ac:dyDescent="0.25">
      <c r="B32" s="29"/>
      <c r="E32" s="69" t="s">
        <v>237</v>
      </c>
      <c r="L32" t="s">
        <v>238</v>
      </c>
      <c r="W32" s="1"/>
    </row>
    <row r="33" spans="2:23" hidden="1" x14ac:dyDescent="0.25">
      <c r="B33" s="29"/>
      <c r="E33" s="69" t="s">
        <v>239</v>
      </c>
      <c r="L33" t="s">
        <v>240</v>
      </c>
      <c r="W33" s="1"/>
    </row>
    <row r="34" spans="2:23" hidden="1" x14ac:dyDescent="0.25">
      <c r="B34" s="29"/>
      <c r="L34" t="s">
        <v>241</v>
      </c>
      <c r="W34" s="1"/>
    </row>
    <row r="35" spans="2:23" hidden="1" x14ac:dyDescent="0.25">
      <c r="B35" s="29"/>
      <c r="L35" s="93" t="s">
        <v>242</v>
      </c>
      <c r="W35" s="1"/>
    </row>
    <row r="36" spans="2:23" hidden="1" x14ac:dyDescent="0.25">
      <c r="B36" s="29"/>
      <c r="L36" t="s">
        <v>243</v>
      </c>
      <c r="W36" s="1"/>
    </row>
    <row r="37" spans="2:23" hidden="1" x14ac:dyDescent="0.25">
      <c r="B37" s="29"/>
      <c r="L37" t="s">
        <v>244</v>
      </c>
      <c r="W37" s="1"/>
    </row>
    <row r="38" spans="2:23" hidden="1" x14ac:dyDescent="0.25">
      <c r="B38" s="29"/>
      <c r="L38" t="s">
        <v>245</v>
      </c>
      <c r="W38" s="1"/>
    </row>
    <row r="39" spans="2:23" hidden="1" x14ac:dyDescent="0.25">
      <c r="B39" s="29"/>
      <c r="L39" t="s">
        <v>246</v>
      </c>
      <c r="W39" s="1"/>
    </row>
    <row r="40" spans="2:23" hidden="1" x14ac:dyDescent="0.25">
      <c r="B40" s="29"/>
      <c r="L40" t="s">
        <v>247</v>
      </c>
      <c r="W40" s="1"/>
    </row>
    <row r="41" spans="2:23" hidden="1" x14ac:dyDescent="0.25">
      <c r="B41" s="29"/>
      <c r="L41" t="s">
        <v>248</v>
      </c>
      <c r="W41" s="1"/>
    </row>
    <row r="42" spans="2:23" hidden="1" x14ac:dyDescent="0.25">
      <c r="B42" s="29"/>
      <c r="L42" t="s">
        <v>249</v>
      </c>
      <c r="W42" s="1"/>
    </row>
    <row r="43" spans="2:23" hidden="1" x14ac:dyDescent="0.25">
      <c r="B43" s="29"/>
      <c r="L43" t="s">
        <v>250</v>
      </c>
      <c r="W43" s="1"/>
    </row>
    <row r="44" spans="2:23" hidden="1" x14ac:dyDescent="0.25">
      <c r="B44" s="29"/>
      <c r="L44" t="s">
        <v>251</v>
      </c>
      <c r="W44" s="1"/>
    </row>
    <row r="45" spans="2:23" hidden="1" x14ac:dyDescent="0.25">
      <c r="B45" s="29"/>
      <c r="L45" t="s">
        <v>252</v>
      </c>
      <c r="W45" s="1"/>
    </row>
    <row r="46" spans="2:23" hidden="1" x14ac:dyDescent="0.25">
      <c r="B46" s="29"/>
      <c r="L46" t="s">
        <v>253</v>
      </c>
      <c r="W46" s="1"/>
    </row>
    <row r="47" spans="2:23" hidden="1" x14ac:dyDescent="0.25">
      <c r="B47" s="29"/>
      <c r="L47" t="s">
        <v>254</v>
      </c>
      <c r="W47" s="1"/>
    </row>
    <row r="48" spans="2:23" hidden="1" x14ac:dyDescent="0.25">
      <c r="B48" s="29"/>
      <c r="L48" t="s">
        <v>255</v>
      </c>
      <c r="W48" s="1"/>
    </row>
    <row r="49" spans="2:23" hidden="1" x14ac:dyDescent="0.25">
      <c r="B49" s="29"/>
      <c r="L49" t="s">
        <v>256</v>
      </c>
      <c r="W49" s="1"/>
    </row>
    <row r="50" spans="2:23" hidden="1" x14ac:dyDescent="0.25">
      <c r="B50" s="29"/>
      <c r="L50" t="s">
        <v>257</v>
      </c>
      <c r="W50" s="1"/>
    </row>
    <row r="51" spans="2:23" hidden="1" x14ac:dyDescent="0.25">
      <c r="B51" s="29"/>
      <c r="L51" t="s">
        <v>258</v>
      </c>
      <c r="W51" s="1"/>
    </row>
    <row r="52" spans="2:23" hidden="1" x14ac:dyDescent="0.25">
      <c r="B52" s="29"/>
      <c r="L52" t="s">
        <v>259</v>
      </c>
      <c r="W52" s="1"/>
    </row>
    <row r="53" spans="2:23" hidden="1" x14ac:dyDescent="0.25">
      <c r="B53" s="29"/>
      <c r="L53" t="s">
        <v>260</v>
      </c>
      <c r="W53" s="1"/>
    </row>
    <row r="54" spans="2:23" hidden="1" x14ac:dyDescent="0.25">
      <c r="L54" t="s">
        <v>261</v>
      </c>
    </row>
    <row r="55" spans="2:23" x14ac:dyDescent="0.25">
      <c r="P55" s="332">
        <v>95292000</v>
      </c>
      <c r="Q55" s="348" t="s">
        <v>557</v>
      </c>
      <c r="R55" s="349"/>
    </row>
  </sheetData>
  <mergeCells count="5">
    <mergeCell ref="A1:C1"/>
    <mergeCell ref="F1:J1"/>
    <mergeCell ref="M16:N16"/>
    <mergeCell ref="Q55:R55"/>
    <mergeCell ref="Q16:R16"/>
  </mergeCells>
  <dataValidations count="14">
    <dataValidation type="list" allowBlank="1" showInputMessage="1" showErrorMessage="1" sqref="L7:L11" xr:uid="{33568392-3143-446E-8368-764732DD7FA3}">
      <formula1>$L$19:$L$54</formula1>
    </dataValidation>
    <dataValidation type="list" allowBlank="1" showInputMessage="1" showErrorMessage="1" sqref="W6:W11" xr:uid="{7AFC9975-A506-4521-B3DC-A522401041A2}">
      <formula1>$W$19:$W$23</formula1>
    </dataValidation>
    <dataValidation type="list" allowBlank="1" showInputMessage="1" showErrorMessage="1" sqref="U8:U13" xr:uid="{8AD12159-A6CB-437C-96AC-977AB5636B9A}">
      <formula1>$U$19:$U$22</formula1>
    </dataValidation>
    <dataValidation type="list" allowBlank="1" showInputMessage="1" showErrorMessage="1" sqref="I4:I10" xr:uid="{6BA6EA87-A71E-4DE9-827C-5529FC464147}">
      <formula1>$I$19:$I$20</formula1>
    </dataValidation>
    <dataValidation type="list" allowBlank="1" showInputMessage="1" showErrorMessage="1" sqref="H4:H10" xr:uid="{CA4E0379-B24A-4469-8538-BEA861CD7A64}">
      <formula1>$H$19:$H$23</formula1>
    </dataValidation>
    <dataValidation type="list" allowBlank="1" showInputMessage="1" showErrorMessage="1" sqref="G5:G10" xr:uid="{6391F695-01A7-47CC-AAE5-0B2740513369}">
      <formula1>$G$19:$G$26</formula1>
    </dataValidation>
    <dataValidation type="list" allowBlank="1" showInputMessage="1" showErrorMessage="1" sqref="E4:E10" xr:uid="{9737238D-FB40-4B10-83A7-D5338FEB1B95}">
      <formula1>$E$19:$E$33</formula1>
    </dataValidation>
    <dataValidation type="list" allowBlank="1" showInputMessage="1" showErrorMessage="1" sqref="W3:W5" xr:uid="{507476E7-07E1-4727-80BB-888C158D2FE3}">
      <formula1>$W$20:$W$24</formula1>
    </dataValidation>
    <dataValidation type="list" allowBlank="1" showInputMessage="1" showErrorMessage="1" sqref="U3:U7" xr:uid="{9FE49D6F-5737-4320-8ECB-6B6000993262}">
      <formula1>$U$20:$U$23</formula1>
    </dataValidation>
    <dataValidation type="list" allowBlank="1" showInputMessage="1" showErrorMessage="1" sqref="L3:L4" xr:uid="{D2DCE7EC-592E-435B-9283-EF715EAEF208}">
      <formula1>$L$20:$L$55</formula1>
    </dataValidation>
    <dataValidation type="list" allowBlank="1" showInputMessage="1" showErrorMessage="1" sqref="I3" xr:uid="{91D22F77-0AB2-4664-A4D6-ACE437507659}">
      <formula1>$I$20:$I$21</formula1>
    </dataValidation>
    <dataValidation type="list" allowBlank="1" showInputMessage="1" showErrorMessage="1" sqref="G3:G4" xr:uid="{32715263-8DA7-4B43-9BE5-CA892F3A6FA7}">
      <formula1>$G$20:$G$27</formula1>
    </dataValidation>
    <dataValidation type="list" allowBlank="1" showInputMessage="1" showErrorMessage="1" sqref="E3" xr:uid="{8A301BCF-6620-417C-8601-3055C9D9946F}">
      <formula1>$E$20:$E$34</formula1>
    </dataValidation>
    <dataValidation type="list" allowBlank="1" showInputMessage="1" showErrorMessage="1" sqref="H3" xr:uid="{17D8A1E1-337D-4DCB-B800-8E73662F8369}">
      <formula1>$H$20:$H$24</formula1>
    </dataValidation>
  </dataValidations>
  <pageMargins left="0.7" right="0.7" top="0.75" bottom="0.75" header="0.3" footer="0.3"/>
  <pageSetup paperSize="17" orientation="landscape" r:id="rId1"/>
  <legacyDrawing r:id="rId2"/>
  <tableParts count="1">
    <tablePart r:id="rId3"/>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250EA-F2D9-442E-A932-132C722D8011}">
  <dimension ref="A1:AS47"/>
  <sheetViews>
    <sheetView tabSelected="1" workbookViewId="0">
      <selection activeCell="D9" sqref="D9"/>
    </sheetView>
  </sheetViews>
  <sheetFormatPr defaultRowHeight="15" x14ac:dyDescent="0.25"/>
  <cols>
    <col min="1" max="1" width="8.140625" customWidth="1"/>
    <col min="2" max="2" width="10.42578125" customWidth="1"/>
    <col min="3" max="3" width="11" customWidth="1"/>
    <col min="4" max="4" width="20.7109375" style="239" customWidth="1"/>
    <col min="5" max="5" width="17" customWidth="1"/>
    <col min="6" max="6" width="18.7109375" bestFit="1" customWidth="1"/>
    <col min="7" max="7" width="18.7109375" customWidth="1"/>
    <col min="8" max="8" width="11.140625" style="1" customWidth="1"/>
    <col min="9" max="9" width="9.140625" style="1" customWidth="1"/>
    <col min="10" max="10" width="20.85546875" style="36" hidden="1" customWidth="1"/>
    <col min="11" max="11" width="1.28515625" style="36" hidden="1" customWidth="1"/>
    <col min="12" max="12" width="15" customWidth="1"/>
    <col min="13" max="13" width="41.140625" customWidth="1"/>
    <col min="14" max="14" width="18.140625" style="1" hidden="1" customWidth="1"/>
    <col min="15" max="15" width="14.140625" hidden="1" customWidth="1"/>
    <col min="16" max="16" width="13.140625" customWidth="1"/>
    <col min="17" max="17" width="13.28515625" customWidth="1"/>
    <col min="18" max="18" width="13" customWidth="1"/>
    <col min="19" max="19" width="19.42578125" hidden="1" customWidth="1"/>
    <col min="20" max="20" width="23.5703125" hidden="1" customWidth="1"/>
    <col min="21" max="21" width="20.42578125" hidden="1" customWidth="1"/>
    <col min="22" max="22" width="44.85546875" customWidth="1"/>
    <col min="23" max="23" width="16.42578125" style="34" customWidth="1"/>
    <col min="24" max="26" width="20.42578125" style="1" hidden="1" customWidth="1"/>
    <col min="27" max="27" width="18.5703125" hidden="1" customWidth="1"/>
    <col min="28" max="30" width="14.42578125" hidden="1" customWidth="1"/>
    <col min="31" max="31" width="21.85546875" style="34" hidden="1" customWidth="1"/>
    <col min="32" max="32" width="22.7109375" style="34" hidden="1" customWidth="1"/>
    <col min="33" max="33" width="17.7109375" style="34" hidden="1" customWidth="1"/>
    <col min="34" max="34" width="10.5703125" style="34" hidden="1" customWidth="1"/>
    <col min="35" max="35" width="12.140625" style="34" hidden="1" customWidth="1"/>
    <col min="36" max="36" width="15.28515625" style="34" hidden="1" customWidth="1"/>
    <col min="37" max="37" width="23.28515625" style="34" hidden="1" customWidth="1"/>
    <col min="38" max="38" width="19.140625" style="34" hidden="1" customWidth="1"/>
    <col min="39" max="39" width="22.85546875" style="34" hidden="1" customWidth="1"/>
    <col min="40" max="40" width="23.7109375" style="34" hidden="1" customWidth="1"/>
    <col min="41" max="41" width="11.5703125" style="34" hidden="1" customWidth="1"/>
    <col min="42" max="42" width="13.140625" style="34" hidden="1" customWidth="1"/>
    <col min="43" max="43" width="16.28515625" style="34" hidden="1" customWidth="1"/>
    <col min="44" max="44" width="24.28515625" style="34" hidden="1" customWidth="1"/>
    <col min="45" max="45" width="20.140625" style="34" hidden="1" customWidth="1"/>
  </cols>
  <sheetData>
    <row r="1" spans="1:45" ht="49.5" customHeight="1" x14ac:dyDescent="0.25">
      <c r="A1" s="341" t="s">
        <v>538</v>
      </c>
      <c r="B1" s="341"/>
      <c r="C1" s="341"/>
      <c r="E1" s="232" t="s">
        <v>539</v>
      </c>
      <c r="G1" s="338" t="s">
        <v>540</v>
      </c>
      <c r="H1" s="338"/>
      <c r="I1" s="338"/>
      <c r="J1" s="338"/>
      <c r="K1" s="338"/>
      <c r="L1" s="338"/>
      <c r="M1" s="233" t="s">
        <v>541</v>
      </c>
    </row>
    <row r="2" spans="1:45" ht="30" customHeight="1" thickBot="1" x14ac:dyDescent="0.3">
      <c r="A2" s="237" t="s">
        <v>3</v>
      </c>
      <c r="B2" s="237" t="s">
        <v>6</v>
      </c>
      <c r="C2" s="1" t="s">
        <v>123</v>
      </c>
      <c r="D2" s="231" t="s">
        <v>12</v>
      </c>
      <c r="E2" s="1" t="s">
        <v>278</v>
      </c>
      <c r="F2" s="1" t="s">
        <v>370</v>
      </c>
      <c r="G2" s="1" t="s">
        <v>20</v>
      </c>
      <c r="H2" s="1" t="s">
        <v>23</v>
      </c>
      <c r="I2" s="1" t="s">
        <v>25</v>
      </c>
      <c r="J2" s="35" t="s">
        <v>27</v>
      </c>
      <c r="K2" s="36" t="s">
        <v>29</v>
      </c>
      <c r="L2" s="1" t="s">
        <v>31</v>
      </c>
      <c r="M2" s="1" t="s">
        <v>33</v>
      </c>
      <c r="N2" s="1" t="s">
        <v>124</v>
      </c>
      <c r="O2" s="6" t="s">
        <v>38</v>
      </c>
      <c r="P2" s="233" t="s">
        <v>41</v>
      </c>
      <c r="Q2" s="233" t="s">
        <v>371</v>
      </c>
      <c r="R2" s="233" t="s">
        <v>372</v>
      </c>
      <c r="S2" s="233" t="s">
        <v>48</v>
      </c>
      <c r="T2" s="1" t="s">
        <v>51</v>
      </c>
      <c r="U2" s="1" t="s">
        <v>54</v>
      </c>
      <c r="V2" s="1" t="s">
        <v>57</v>
      </c>
      <c r="W2" s="34" t="s">
        <v>60</v>
      </c>
      <c r="X2" s="1" t="s">
        <v>63</v>
      </c>
      <c r="Y2" s="1" t="s">
        <v>66</v>
      </c>
      <c r="Z2" s="1" t="s">
        <v>67</v>
      </c>
      <c r="AA2" s="1" t="s">
        <v>69</v>
      </c>
      <c r="AB2" s="1" t="s">
        <v>72</v>
      </c>
      <c r="AC2" s="1" t="s">
        <v>74</v>
      </c>
      <c r="AD2" s="1" t="s">
        <v>76</v>
      </c>
      <c r="AE2" s="30" t="s">
        <v>127</v>
      </c>
      <c r="AF2" s="31" t="s">
        <v>128</v>
      </c>
      <c r="AG2" s="31" t="s">
        <v>129</v>
      </c>
      <c r="AH2" s="31" t="s">
        <v>81</v>
      </c>
      <c r="AI2" s="31" t="s">
        <v>83</v>
      </c>
      <c r="AJ2" s="31" t="s">
        <v>84</v>
      </c>
      <c r="AK2" s="31" t="s">
        <v>85</v>
      </c>
      <c r="AL2" s="32" t="s">
        <v>86</v>
      </c>
      <c r="AM2" s="30" t="s">
        <v>130</v>
      </c>
      <c r="AN2" s="31" t="s">
        <v>131</v>
      </c>
      <c r="AO2" s="31" t="s">
        <v>132</v>
      </c>
      <c r="AP2" s="31" t="s">
        <v>133</v>
      </c>
      <c r="AQ2" s="31" t="s">
        <v>134</v>
      </c>
      <c r="AR2" s="31" t="s">
        <v>135</v>
      </c>
      <c r="AS2" s="32" t="s">
        <v>136</v>
      </c>
    </row>
    <row r="3" spans="1:45" s="29" customFormat="1" ht="124.5" thickBot="1" x14ac:dyDescent="0.25">
      <c r="A3" s="48"/>
      <c r="B3" s="62"/>
      <c r="C3" s="49"/>
      <c r="D3" s="56" t="s">
        <v>373</v>
      </c>
      <c r="E3" s="19" t="s">
        <v>374</v>
      </c>
      <c r="F3" s="57" t="s">
        <v>375</v>
      </c>
      <c r="G3" s="11" t="s">
        <v>216</v>
      </c>
      <c r="H3" s="20" t="s">
        <v>188</v>
      </c>
      <c r="I3" s="20">
        <v>6</v>
      </c>
      <c r="J3" s="58" t="s">
        <v>176</v>
      </c>
      <c r="K3" s="58" t="s">
        <v>177</v>
      </c>
      <c r="L3" s="22" t="s">
        <v>251</v>
      </c>
      <c r="M3" s="57" t="s">
        <v>479</v>
      </c>
      <c r="N3" s="58">
        <v>0.43</v>
      </c>
      <c r="O3" s="59">
        <v>0</v>
      </c>
      <c r="P3" s="50" t="s">
        <v>480</v>
      </c>
      <c r="Q3" s="50" t="s">
        <v>480</v>
      </c>
      <c r="R3" s="50" t="s">
        <v>480</v>
      </c>
      <c r="S3" s="50" t="s">
        <v>480</v>
      </c>
      <c r="T3" s="50" t="s">
        <v>480</v>
      </c>
      <c r="U3" s="50" t="s">
        <v>480</v>
      </c>
      <c r="V3" s="238" t="s">
        <v>376</v>
      </c>
      <c r="W3" s="47" t="s">
        <v>225</v>
      </c>
      <c r="X3" s="51">
        <v>2020</v>
      </c>
      <c r="Y3" s="51"/>
      <c r="Z3" s="51"/>
      <c r="AA3" s="60">
        <v>35.181547000000002</v>
      </c>
      <c r="AB3" s="52">
        <v>-107.89196699999999</v>
      </c>
      <c r="AC3" s="52">
        <v>35.18694</v>
      </c>
      <c r="AD3" s="52">
        <v>-107.895458</v>
      </c>
      <c r="AE3" s="53" t="str">
        <f>S3</f>
        <v>unavailable</v>
      </c>
      <c r="AF3" s="54">
        <v>0</v>
      </c>
      <c r="AG3" s="55">
        <v>0</v>
      </c>
      <c r="AH3" s="55">
        <v>0</v>
      </c>
      <c r="AI3" s="55">
        <v>0</v>
      </c>
      <c r="AJ3" s="55">
        <v>0</v>
      </c>
      <c r="AK3" s="55">
        <v>0</v>
      </c>
      <c r="AL3" s="55">
        <v>0</v>
      </c>
      <c r="AM3" s="53">
        <v>0</v>
      </c>
      <c r="AN3" s="54">
        <v>0</v>
      </c>
      <c r="AO3" s="55">
        <f>Table1[[#This Row],[LENTH (Miles)]]</f>
        <v>2</v>
      </c>
      <c r="AP3" s="55">
        <v>0</v>
      </c>
      <c r="AQ3" s="55">
        <v>0</v>
      </c>
      <c r="AR3" s="55">
        <v>0</v>
      </c>
      <c r="AS3" s="32">
        <v>5000</v>
      </c>
    </row>
    <row r="4" spans="1:45" s="29" customFormat="1" ht="60.75" thickBot="1" x14ac:dyDescent="0.3">
      <c r="A4" s="17"/>
      <c r="B4" s="18"/>
      <c r="C4" s="18"/>
      <c r="D4" s="38" t="s">
        <v>431</v>
      </c>
      <c r="E4" s="101" t="s">
        <v>388</v>
      </c>
      <c r="F4" s="129" t="s">
        <v>375</v>
      </c>
      <c r="G4" s="11" t="s">
        <v>216</v>
      </c>
      <c r="H4" s="20" t="s">
        <v>188</v>
      </c>
      <c r="I4" s="20">
        <v>6</v>
      </c>
      <c r="J4" s="21" t="s">
        <v>365</v>
      </c>
      <c r="K4" s="21" t="s">
        <v>366</v>
      </c>
      <c r="L4" s="130" t="s">
        <v>251</v>
      </c>
      <c r="M4" s="23" t="s">
        <v>479</v>
      </c>
      <c r="N4" s="21">
        <v>0.1</v>
      </c>
      <c r="O4" s="24">
        <v>0</v>
      </c>
      <c r="P4" s="131" t="s">
        <v>480</v>
      </c>
      <c r="Q4" s="131" t="s">
        <v>480</v>
      </c>
      <c r="R4" s="131" t="s">
        <v>480</v>
      </c>
      <c r="S4" s="131" t="s">
        <v>480</v>
      </c>
      <c r="T4" s="131" t="s">
        <v>480</v>
      </c>
      <c r="U4" s="131" t="s">
        <v>480</v>
      </c>
      <c r="V4" s="135"/>
      <c r="W4" s="132" t="s">
        <v>225</v>
      </c>
      <c r="X4" s="41">
        <v>2018</v>
      </c>
      <c r="Y4" s="41">
        <v>2018</v>
      </c>
      <c r="Z4" s="41">
        <v>2018</v>
      </c>
      <c r="AA4" s="27">
        <v>35.532871</v>
      </c>
      <c r="AB4" s="28">
        <v>-108.64852500000001</v>
      </c>
      <c r="AC4" s="28">
        <v>35.190967000000001</v>
      </c>
      <c r="AD4" s="28">
        <v>-107.772115</v>
      </c>
      <c r="AE4" s="33">
        <v>0</v>
      </c>
      <c r="AF4" s="15">
        <v>0</v>
      </c>
      <c r="AG4" s="31">
        <v>0</v>
      </c>
      <c r="AH4" s="31">
        <v>0</v>
      </c>
      <c r="AI4" s="31">
        <v>0</v>
      </c>
      <c r="AJ4" s="31">
        <v>0</v>
      </c>
      <c r="AK4" s="31">
        <v>0</v>
      </c>
      <c r="AL4" s="32">
        <v>0</v>
      </c>
      <c r="AM4" s="33" t="e">
        <f>Table13456791011[[#This Row],[FUNDED TO DATE]]</f>
        <v>#VALUE!</v>
      </c>
      <c r="AN4" s="15">
        <v>0</v>
      </c>
      <c r="AO4" s="31" t="e">
        <f>Table13456791011[[#This Row],[LENTH (Miles)]]</f>
        <v>#VALUE!</v>
      </c>
      <c r="AP4" s="31">
        <v>0</v>
      </c>
      <c r="AQ4" s="31">
        <v>3</v>
      </c>
      <c r="AR4" s="31">
        <v>6</v>
      </c>
      <c r="AS4" s="32">
        <v>5000</v>
      </c>
    </row>
    <row r="5" spans="1:45" s="29" customFormat="1" ht="60.75" thickBot="1" x14ac:dyDescent="0.3">
      <c r="A5" s="17"/>
      <c r="B5" s="18"/>
      <c r="C5" s="18"/>
      <c r="D5" s="38" t="s">
        <v>432</v>
      </c>
      <c r="E5" s="101" t="s">
        <v>384</v>
      </c>
      <c r="F5" s="129" t="s">
        <v>375</v>
      </c>
      <c r="G5" s="11" t="s">
        <v>216</v>
      </c>
      <c r="H5" s="20" t="s">
        <v>140</v>
      </c>
      <c r="I5" s="20">
        <v>6</v>
      </c>
      <c r="J5" s="21" t="s">
        <v>365</v>
      </c>
      <c r="K5" s="21" t="s">
        <v>366</v>
      </c>
      <c r="L5" s="130" t="s">
        <v>251</v>
      </c>
      <c r="M5" s="23" t="s">
        <v>479</v>
      </c>
      <c r="N5" s="21">
        <v>0.1</v>
      </c>
      <c r="O5" s="24">
        <v>0</v>
      </c>
      <c r="P5" s="131" t="s">
        <v>480</v>
      </c>
      <c r="Q5" s="131" t="s">
        <v>480</v>
      </c>
      <c r="R5" s="131" t="s">
        <v>480</v>
      </c>
      <c r="S5" s="131" t="s">
        <v>480</v>
      </c>
      <c r="T5" s="131" t="s">
        <v>480</v>
      </c>
      <c r="U5" s="131" t="s">
        <v>480</v>
      </c>
      <c r="V5" s="135"/>
      <c r="W5" s="132" t="s">
        <v>225</v>
      </c>
      <c r="X5" s="41">
        <v>2018</v>
      </c>
      <c r="Y5" s="41">
        <v>2018</v>
      </c>
      <c r="Z5" s="41">
        <v>2018</v>
      </c>
      <c r="AA5" s="27">
        <v>35.532871</v>
      </c>
      <c r="AB5" s="28">
        <v>-108.64852500000001</v>
      </c>
      <c r="AC5" s="28">
        <v>35.190967000000001</v>
      </c>
      <c r="AD5" s="28">
        <v>-107.772115</v>
      </c>
      <c r="AE5" s="33">
        <v>0</v>
      </c>
      <c r="AF5" s="15">
        <v>0</v>
      </c>
      <c r="AG5" s="31">
        <v>0</v>
      </c>
      <c r="AH5" s="31">
        <v>0</v>
      </c>
      <c r="AI5" s="31">
        <v>0</v>
      </c>
      <c r="AJ5" s="31">
        <v>0</v>
      </c>
      <c r="AK5" s="31">
        <v>0</v>
      </c>
      <c r="AL5" s="32">
        <v>0</v>
      </c>
      <c r="AM5" s="33" t="e">
        <f>Table13456791011[[#This Row],[FUNDED TO DATE]]</f>
        <v>#VALUE!</v>
      </c>
      <c r="AN5" s="15">
        <v>0</v>
      </c>
      <c r="AO5" s="31" t="e">
        <f>Table13456791011[[#This Row],[LENTH (Miles)]]</f>
        <v>#VALUE!</v>
      </c>
      <c r="AP5" s="31">
        <v>0</v>
      </c>
      <c r="AQ5" s="31">
        <v>3</v>
      </c>
      <c r="AR5" s="31">
        <v>6</v>
      </c>
      <c r="AS5" s="32">
        <v>5000</v>
      </c>
    </row>
    <row r="6" spans="1:45" s="29" customFormat="1" ht="60.75" thickBot="1" x14ac:dyDescent="0.3">
      <c r="A6" s="17"/>
      <c r="B6" s="18"/>
      <c r="C6" s="18"/>
      <c r="D6" s="38" t="s">
        <v>433</v>
      </c>
      <c r="E6" s="101" t="s">
        <v>386</v>
      </c>
      <c r="F6" s="129" t="s">
        <v>375</v>
      </c>
      <c r="G6" s="11" t="s">
        <v>216</v>
      </c>
      <c r="H6" s="20" t="s">
        <v>140</v>
      </c>
      <c r="I6" s="20">
        <v>6</v>
      </c>
      <c r="J6" s="21" t="s">
        <v>365</v>
      </c>
      <c r="K6" s="21" t="s">
        <v>366</v>
      </c>
      <c r="L6" s="130" t="s">
        <v>251</v>
      </c>
      <c r="M6" s="23" t="s">
        <v>479</v>
      </c>
      <c r="N6" s="21">
        <v>0.1</v>
      </c>
      <c r="O6" s="24">
        <v>0</v>
      </c>
      <c r="P6" s="131" t="s">
        <v>480</v>
      </c>
      <c r="Q6" s="131" t="s">
        <v>480</v>
      </c>
      <c r="R6" s="131" t="s">
        <v>480</v>
      </c>
      <c r="S6" s="131" t="s">
        <v>480</v>
      </c>
      <c r="T6" s="131" t="s">
        <v>480</v>
      </c>
      <c r="U6" s="131" t="s">
        <v>480</v>
      </c>
      <c r="V6" s="135"/>
      <c r="W6" s="132" t="s">
        <v>225</v>
      </c>
      <c r="X6" s="41">
        <v>2018</v>
      </c>
      <c r="Y6" s="41">
        <v>2018</v>
      </c>
      <c r="Z6" s="41">
        <v>2018</v>
      </c>
      <c r="AA6" s="27">
        <v>35.532871</v>
      </c>
      <c r="AB6" s="28">
        <v>-108.64852500000001</v>
      </c>
      <c r="AC6" s="28">
        <v>35.190967000000001</v>
      </c>
      <c r="AD6" s="28">
        <v>-107.772115</v>
      </c>
      <c r="AE6" s="33">
        <v>0</v>
      </c>
      <c r="AF6" s="15">
        <v>0</v>
      </c>
      <c r="AG6" s="31">
        <v>0</v>
      </c>
      <c r="AH6" s="31">
        <v>0</v>
      </c>
      <c r="AI6" s="31">
        <v>0</v>
      </c>
      <c r="AJ6" s="31">
        <v>0</v>
      </c>
      <c r="AK6" s="31">
        <v>0</v>
      </c>
      <c r="AL6" s="32">
        <v>0</v>
      </c>
      <c r="AM6" s="33" t="e">
        <f>Table13456791011[[#This Row],[FUNDED TO DATE]]</f>
        <v>#VALUE!</v>
      </c>
      <c r="AN6" s="15">
        <v>0</v>
      </c>
      <c r="AO6" s="31" t="e">
        <f>Table13456791011[[#This Row],[LENTH (Miles)]]</f>
        <v>#VALUE!</v>
      </c>
      <c r="AP6" s="31">
        <v>0</v>
      </c>
      <c r="AQ6" s="31">
        <v>3</v>
      </c>
      <c r="AR6" s="31">
        <v>6</v>
      </c>
      <c r="AS6" s="32">
        <v>5000</v>
      </c>
    </row>
    <row r="7" spans="1:45" s="29" customFormat="1" ht="60.75" thickBot="1" x14ac:dyDescent="0.3">
      <c r="A7" s="17"/>
      <c r="B7" s="18"/>
      <c r="C7" s="18"/>
      <c r="D7" s="38" t="s">
        <v>380</v>
      </c>
      <c r="E7" s="101" t="s">
        <v>380</v>
      </c>
      <c r="F7" s="129" t="s">
        <v>375</v>
      </c>
      <c r="G7" s="11" t="s">
        <v>216</v>
      </c>
      <c r="H7" s="21" t="s">
        <v>188</v>
      </c>
      <c r="I7" s="20">
        <v>6</v>
      </c>
      <c r="J7" s="21" t="s">
        <v>365</v>
      </c>
      <c r="K7" s="21" t="s">
        <v>366</v>
      </c>
      <c r="L7" s="130" t="s">
        <v>251</v>
      </c>
      <c r="M7" s="23" t="s">
        <v>479</v>
      </c>
      <c r="N7" s="21">
        <v>0.1</v>
      </c>
      <c r="O7" s="24">
        <v>0</v>
      </c>
      <c r="P7" s="131" t="s">
        <v>480</v>
      </c>
      <c r="Q7" s="131" t="s">
        <v>480</v>
      </c>
      <c r="R7" s="131" t="s">
        <v>480</v>
      </c>
      <c r="S7" s="131" t="s">
        <v>480</v>
      </c>
      <c r="T7" s="131" t="s">
        <v>480</v>
      </c>
      <c r="U7" s="131" t="s">
        <v>480</v>
      </c>
      <c r="V7" s="135"/>
      <c r="W7" s="132" t="s">
        <v>225</v>
      </c>
      <c r="X7" s="41">
        <v>2018</v>
      </c>
      <c r="Y7" s="41">
        <v>2018</v>
      </c>
      <c r="Z7" s="41">
        <v>2018</v>
      </c>
      <c r="AA7" s="27">
        <v>35.532871</v>
      </c>
      <c r="AB7" s="28">
        <v>-108.64852500000001</v>
      </c>
      <c r="AC7" s="28">
        <v>35.190967000000001</v>
      </c>
      <c r="AD7" s="28">
        <v>-107.772115</v>
      </c>
      <c r="AE7" s="33">
        <v>0</v>
      </c>
      <c r="AF7" s="15">
        <v>0</v>
      </c>
      <c r="AG7" s="31">
        <v>0</v>
      </c>
      <c r="AH7" s="31">
        <v>0</v>
      </c>
      <c r="AI7" s="31">
        <v>0</v>
      </c>
      <c r="AJ7" s="31">
        <v>0</v>
      </c>
      <c r="AK7" s="31">
        <v>0</v>
      </c>
      <c r="AL7" s="32">
        <v>0</v>
      </c>
      <c r="AM7" s="33" t="e">
        <f>Table13456791011[[#This Row],[FUNDED TO DATE]]</f>
        <v>#VALUE!</v>
      </c>
      <c r="AN7" s="15">
        <v>0</v>
      </c>
      <c r="AO7" s="31" t="e">
        <f>Table13456791011[[#This Row],[LENTH (Miles)]]</f>
        <v>#VALUE!</v>
      </c>
      <c r="AP7" s="31">
        <v>0</v>
      </c>
      <c r="AQ7" s="31">
        <v>3</v>
      </c>
      <c r="AR7" s="31">
        <v>6</v>
      </c>
      <c r="AS7" s="32">
        <v>5000</v>
      </c>
    </row>
    <row r="8" spans="1:45" x14ac:dyDescent="0.25">
      <c r="A8" s="96"/>
    </row>
    <row r="9" spans="1:45" ht="15.75" x14ac:dyDescent="0.25">
      <c r="D9" s="240"/>
      <c r="E9" s="82"/>
    </row>
    <row r="10" spans="1:45" hidden="1" x14ac:dyDescent="0.25">
      <c r="Y10" s="61"/>
    </row>
    <row r="11" spans="1:45" hidden="1" x14ac:dyDescent="0.25">
      <c r="B11" s="29"/>
      <c r="C11" s="67" t="s">
        <v>377</v>
      </c>
      <c r="E11" s="67" t="s">
        <v>378</v>
      </c>
      <c r="F11" s="67" t="s">
        <v>370</v>
      </c>
      <c r="G11" s="67" t="s">
        <v>21</v>
      </c>
      <c r="H11" s="91" t="s">
        <v>205</v>
      </c>
      <c r="I11" s="91" t="s">
        <v>206</v>
      </c>
      <c r="L11" s="67" t="s">
        <v>207</v>
      </c>
      <c r="U11" s="67" t="s">
        <v>208</v>
      </c>
      <c r="W11" s="91" t="s">
        <v>209</v>
      </c>
    </row>
    <row r="12" spans="1:45" hidden="1" x14ac:dyDescent="0.25">
      <c r="B12" s="29"/>
      <c r="C12" t="s">
        <v>379</v>
      </c>
      <c r="E12" t="s">
        <v>380</v>
      </c>
      <c r="F12" t="s">
        <v>381</v>
      </c>
      <c r="G12" t="s">
        <v>210</v>
      </c>
      <c r="H12" s="1" t="s">
        <v>211</v>
      </c>
      <c r="I12" s="1">
        <v>5</v>
      </c>
      <c r="L12" t="s">
        <v>212</v>
      </c>
      <c r="U12" t="s">
        <v>153</v>
      </c>
      <c r="W12" s="1" t="s">
        <v>213</v>
      </c>
    </row>
    <row r="13" spans="1:45" hidden="1" x14ac:dyDescent="0.25">
      <c r="B13" s="29"/>
      <c r="C13" t="s">
        <v>382</v>
      </c>
      <c r="E13" t="s">
        <v>374</v>
      </c>
      <c r="F13" t="s">
        <v>375</v>
      </c>
      <c r="G13" t="s">
        <v>214</v>
      </c>
      <c r="H13" s="1" t="s">
        <v>188</v>
      </c>
      <c r="I13" s="1">
        <v>6</v>
      </c>
      <c r="L13" t="s">
        <v>151</v>
      </c>
      <c r="U13" t="s">
        <v>163</v>
      </c>
      <c r="W13" s="1" t="s">
        <v>165</v>
      </c>
    </row>
    <row r="14" spans="1:45" hidden="1" x14ac:dyDescent="0.25">
      <c r="B14" s="29"/>
      <c r="C14" t="s">
        <v>383</v>
      </c>
      <c r="E14" t="s">
        <v>384</v>
      </c>
      <c r="G14" t="s">
        <v>216</v>
      </c>
      <c r="H14" s="1" t="s">
        <v>140</v>
      </c>
      <c r="L14" t="s">
        <v>217</v>
      </c>
      <c r="U14" t="s">
        <v>143</v>
      </c>
      <c r="W14" s="1" t="s">
        <v>180</v>
      </c>
    </row>
    <row r="15" spans="1:45" hidden="1" x14ac:dyDescent="0.25">
      <c r="B15" s="29"/>
      <c r="C15" t="s">
        <v>385</v>
      </c>
      <c r="E15" t="s">
        <v>386</v>
      </c>
      <c r="G15" t="s">
        <v>139</v>
      </c>
      <c r="H15" s="92" t="s">
        <v>219</v>
      </c>
      <c r="L15" t="s">
        <v>161</v>
      </c>
      <c r="U15" t="s">
        <v>220</v>
      </c>
      <c r="W15" s="1" t="s">
        <v>221</v>
      </c>
    </row>
    <row r="16" spans="1:45" hidden="1" x14ac:dyDescent="0.25">
      <c r="B16" s="29"/>
      <c r="C16" t="s">
        <v>387</v>
      </c>
      <c r="E16" t="s">
        <v>388</v>
      </c>
      <c r="G16" t="s">
        <v>158</v>
      </c>
      <c r="H16" s="92" t="s">
        <v>223</v>
      </c>
      <c r="L16" t="s">
        <v>224</v>
      </c>
      <c r="W16" s="1" t="s">
        <v>225</v>
      </c>
    </row>
    <row r="17" spans="2:23" hidden="1" x14ac:dyDescent="0.25">
      <c r="B17" s="29"/>
      <c r="E17" t="s">
        <v>389</v>
      </c>
      <c r="G17" t="s">
        <v>148</v>
      </c>
      <c r="L17" t="s">
        <v>227</v>
      </c>
      <c r="W17" s="1"/>
    </row>
    <row r="18" spans="2:23" hidden="1" x14ac:dyDescent="0.25">
      <c r="B18" s="29"/>
      <c r="E18" t="s">
        <v>390</v>
      </c>
      <c r="G18" s="84" t="s">
        <v>168</v>
      </c>
      <c r="L18" t="s">
        <v>228</v>
      </c>
      <c r="W18" s="1"/>
    </row>
    <row r="19" spans="2:23" hidden="1" x14ac:dyDescent="0.25">
      <c r="B19" s="29"/>
      <c r="E19" t="s">
        <v>391</v>
      </c>
      <c r="G19" t="s">
        <v>229</v>
      </c>
      <c r="L19" t="s">
        <v>230</v>
      </c>
      <c r="W19" s="1"/>
    </row>
    <row r="20" spans="2:23" hidden="1" x14ac:dyDescent="0.25">
      <c r="B20" s="29"/>
      <c r="E20" t="s">
        <v>392</v>
      </c>
      <c r="L20" t="s">
        <v>231</v>
      </c>
      <c r="W20" s="1"/>
    </row>
    <row r="21" spans="2:23" hidden="1" x14ac:dyDescent="0.25">
      <c r="B21" s="29"/>
      <c r="E21" t="s">
        <v>393</v>
      </c>
      <c r="L21" t="s">
        <v>232</v>
      </c>
      <c r="W21" s="1"/>
    </row>
    <row r="22" spans="2:23" hidden="1" x14ac:dyDescent="0.25">
      <c r="B22" s="29"/>
      <c r="E22" t="s">
        <v>394</v>
      </c>
      <c r="L22" t="s">
        <v>233</v>
      </c>
      <c r="W22" s="1"/>
    </row>
    <row r="23" spans="2:23" hidden="1" x14ac:dyDescent="0.25">
      <c r="B23" s="29"/>
      <c r="L23" t="s">
        <v>142</v>
      </c>
      <c r="W23" s="1"/>
    </row>
    <row r="24" spans="2:23" hidden="1" x14ac:dyDescent="0.25">
      <c r="B24" s="29"/>
      <c r="L24" t="s">
        <v>236</v>
      </c>
      <c r="W24" s="1"/>
    </row>
    <row r="25" spans="2:23" hidden="1" x14ac:dyDescent="0.25">
      <c r="B25" s="29"/>
      <c r="L25" t="s">
        <v>238</v>
      </c>
      <c r="W25" s="1"/>
    </row>
    <row r="26" spans="2:23" hidden="1" x14ac:dyDescent="0.25">
      <c r="B26" s="29"/>
      <c r="L26" t="s">
        <v>240</v>
      </c>
      <c r="W26" s="1"/>
    </row>
    <row r="27" spans="2:23" hidden="1" x14ac:dyDescent="0.25">
      <c r="B27" s="29"/>
      <c r="L27" t="s">
        <v>241</v>
      </c>
      <c r="W27" s="1"/>
    </row>
    <row r="28" spans="2:23" hidden="1" x14ac:dyDescent="0.25">
      <c r="B28" s="29"/>
      <c r="L28" s="93" t="s">
        <v>242</v>
      </c>
      <c r="W28" s="1"/>
    </row>
    <row r="29" spans="2:23" hidden="1" x14ac:dyDescent="0.25">
      <c r="B29" s="29"/>
      <c r="L29" t="s">
        <v>243</v>
      </c>
      <c r="W29" s="1"/>
    </row>
    <row r="30" spans="2:23" hidden="1" x14ac:dyDescent="0.25">
      <c r="B30" s="29"/>
      <c r="L30" t="s">
        <v>244</v>
      </c>
      <c r="W30" s="1"/>
    </row>
    <row r="31" spans="2:23" hidden="1" x14ac:dyDescent="0.25">
      <c r="B31" s="29"/>
      <c r="L31" t="s">
        <v>245</v>
      </c>
      <c r="W31" s="1"/>
    </row>
    <row r="32" spans="2:23" hidden="1" x14ac:dyDescent="0.25">
      <c r="B32" s="29"/>
      <c r="L32" t="s">
        <v>246</v>
      </c>
      <c r="W32" s="1"/>
    </row>
    <row r="33" spans="2:23" hidden="1" x14ac:dyDescent="0.25">
      <c r="B33" s="29"/>
      <c r="L33" t="s">
        <v>247</v>
      </c>
      <c r="W33" s="1"/>
    </row>
    <row r="34" spans="2:23" hidden="1" x14ac:dyDescent="0.25">
      <c r="B34" s="29"/>
      <c r="L34" t="s">
        <v>248</v>
      </c>
      <c r="W34" s="1"/>
    </row>
    <row r="35" spans="2:23" hidden="1" x14ac:dyDescent="0.25">
      <c r="B35" s="29"/>
      <c r="L35" t="s">
        <v>249</v>
      </c>
      <c r="W35" s="1"/>
    </row>
    <row r="36" spans="2:23" hidden="1" x14ac:dyDescent="0.25">
      <c r="B36" s="29"/>
      <c r="L36" t="s">
        <v>250</v>
      </c>
      <c r="W36" s="1"/>
    </row>
    <row r="37" spans="2:23" hidden="1" x14ac:dyDescent="0.25">
      <c r="B37" s="29"/>
      <c r="L37" t="s">
        <v>251</v>
      </c>
      <c r="W37" s="1"/>
    </row>
    <row r="38" spans="2:23" hidden="1" x14ac:dyDescent="0.25">
      <c r="B38" s="29"/>
      <c r="L38" t="s">
        <v>252</v>
      </c>
      <c r="W38" s="1"/>
    </row>
    <row r="39" spans="2:23" hidden="1" x14ac:dyDescent="0.25">
      <c r="B39" s="29"/>
      <c r="L39" t="s">
        <v>253</v>
      </c>
      <c r="W39" s="1"/>
    </row>
    <row r="40" spans="2:23" hidden="1" x14ac:dyDescent="0.25">
      <c r="B40" s="29"/>
      <c r="L40" t="s">
        <v>254</v>
      </c>
      <c r="W40" s="1"/>
    </row>
    <row r="41" spans="2:23" hidden="1" x14ac:dyDescent="0.25">
      <c r="B41" s="29"/>
      <c r="L41" t="s">
        <v>255</v>
      </c>
      <c r="W41" s="1"/>
    </row>
    <row r="42" spans="2:23" hidden="1" x14ac:dyDescent="0.25">
      <c r="B42" s="29"/>
      <c r="L42" t="s">
        <v>256</v>
      </c>
      <c r="W42" s="1"/>
    </row>
    <row r="43" spans="2:23" hidden="1" x14ac:dyDescent="0.25">
      <c r="B43" s="29"/>
      <c r="L43" t="s">
        <v>257</v>
      </c>
      <c r="W43" s="1"/>
    </row>
    <row r="44" spans="2:23" hidden="1" x14ac:dyDescent="0.25">
      <c r="B44" s="29"/>
      <c r="L44" t="s">
        <v>258</v>
      </c>
      <c r="W44" s="1"/>
    </row>
    <row r="45" spans="2:23" hidden="1" x14ac:dyDescent="0.25">
      <c r="B45" s="29"/>
      <c r="L45" t="s">
        <v>259</v>
      </c>
      <c r="W45" s="1"/>
    </row>
    <row r="46" spans="2:23" hidden="1" x14ac:dyDescent="0.25">
      <c r="B46" s="29"/>
      <c r="L46" t="s">
        <v>260</v>
      </c>
      <c r="W46" s="1"/>
    </row>
    <row r="47" spans="2:23" hidden="1" x14ac:dyDescent="0.25">
      <c r="L47" t="s">
        <v>261</v>
      </c>
    </row>
  </sheetData>
  <mergeCells count="2">
    <mergeCell ref="A1:C1"/>
    <mergeCell ref="G1:L1"/>
  </mergeCells>
  <dataValidations count="9">
    <dataValidation type="list" allowBlank="1" showInputMessage="1" showErrorMessage="1" sqref="E3:E4" xr:uid="{46D2173E-0D93-45AC-B3CA-0EF1B30DDBA4}">
      <formula1>$E$13:$E$27</formula1>
    </dataValidation>
    <dataValidation type="list" allowBlank="1" showInputMessage="1" showErrorMessage="1" sqref="I3" xr:uid="{9041C6F7-6F36-4F48-92A5-6D0536B962FE}">
      <formula1>$I$13:$I$14</formula1>
    </dataValidation>
    <dataValidation type="list" allowBlank="1" showInputMessage="1" showErrorMessage="1" sqref="L3:L8" xr:uid="{648D521F-3642-4862-BD28-04514E22D77C}">
      <formula1>$L$13:$L$48</formula1>
    </dataValidation>
    <dataValidation type="list" allowBlank="1" showInputMessage="1" showErrorMessage="1" sqref="W3:W8" xr:uid="{9AEEAD48-0DE3-46B6-B9E5-B1442F485336}">
      <formula1>$W$13:$W$17</formula1>
    </dataValidation>
    <dataValidation type="list" allowBlank="1" showInputMessage="1" showErrorMessage="1" sqref="G3:G8" xr:uid="{6AA38BE5-9A21-4910-80A1-DE918B43A37C}">
      <formula1>$G$12:$G$19</formula1>
    </dataValidation>
    <dataValidation type="list" allowBlank="1" showInputMessage="1" showErrorMessage="1" sqref="H3:H8" xr:uid="{EE52EBBF-C3FC-46AA-A584-A658333D19B6}">
      <formula1>$H$12:$H$16</formula1>
    </dataValidation>
    <dataValidation type="list" allowBlank="1" showInputMessage="1" showErrorMessage="1" sqref="I4:I8" xr:uid="{742E3A06-6C84-48AB-A84B-18059F352579}">
      <formula1>$I$12:$I$13</formula1>
    </dataValidation>
    <dataValidation type="list" allowBlank="1" showInputMessage="1" showErrorMessage="1" sqref="C3:C8" xr:uid="{3963D031-C76A-4F77-8710-D1C15018FFF8}">
      <formula1>$C$12:$C$16</formula1>
    </dataValidation>
    <dataValidation type="list" allowBlank="1" showInputMessage="1" showErrorMessage="1" sqref="F3:F8" xr:uid="{4323F2AD-EEB8-4B9B-9A17-F43C7D04CC2E}">
      <formula1>$F$12:$F$13</formula1>
    </dataValidation>
  </dataValidations>
  <pageMargins left="0.7" right="0.7" top="0.75" bottom="0.75" header="0.3" footer="0.3"/>
  <pageSetup paperSize="17" orientation="landscape"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F2606-40C5-4764-8933-0D7453E80B8E}">
  <dimension ref="C19:E26"/>
  <sheetViews>
    <sheetView topLeftCell="A10" workbookViewId="0">
      <selection activeCell="M11" sqref="M11"/>
    </sheetView>
  </sheetViews>
  <sheetFormatPr defaultRowHeight="15" x14ac:dyDescent="0.25"/>
  <sheetData>
    <row r="19" spans="3:5" ht="18.75" x14ac:dyDescent="0.3">
      <c r="C19" s="68"/>
    </row>
    <row r="20" spans="3:5" ht="18.75" x14ac:dyDescent="0.3">
      <c r="C20" s="68"/>
    </row>
    <row r="21" spans="3:5" ht="18.75" x14ac:dyDescent="0.3">
      <c r="C21" s="68"/>
    </row>
    <row r="22" spans="3:5" ht="18.75" x14ac:dyDescent="0.3">
      <c r="C22" s="68"/>
    </row>
    <row r="23" spans="3:5" ht="18.75" x14ac:dyDescent="0.3">
      <c r="C23" s="68"/>
    </row>
    <row r="24" spans="3:5" ht="18.75" x14ac:dyDescent="0.3">
      <c r="C24" s="68" t="s">
        <v>117</v>
      </c>
      <c r="E24" s="68"/>
    </row>
    <row r="25" spans="3:5" ht="18.75" x14ac:dyDescent="0.3">
      <c r="C25" s="68" t="s">
        <v>118</v>
      </c>
      <c r="E25" s="68"/>
    </row>
    <row r="26" spans="3:5" ht="18.75" x14ac:dyDescent="0.3">
      <c r="C26" s="68" t="s">
        <v>119</v>
      </c>
      <c r="E26" s="68"/>
    </row>
  </sheetData>
  <pageMargins left="0.7" right="0.7" top="0.75" bottom="0.75" header="0.3" footer="0.3"/>
  <pageSetup paperSize="1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4100C-F44D-4A2B-B071-28A8887AE380}">
  <dimension ref="A3:H16"/>
  <sheetViews>
    <sheetView workbookViewId="0">
      <selection activeCell="C14" sqref="C14:G14"/>
    </sheetView>
  </sheetViews>
  <sheetFormatPr defaultRowHeight="15" x14ac:dyDescent="0.25"/>
  <cols>
    <col min="1" max="1" width="52.42578125" bestFit="1" customWidth="1"/>
    <col min="2" max="2" width="29.42578125" bestFit="1" customWidth="1"/>
  </cols>
  <sheetData>
    <row r="3" spans="1:8" ht="46.5" customHeight="1" x14ac:dyDescent="0.25">
      <c r="A3" s="335" t="s">
        <v>120</v>
      </c>
      <c r="B3" s="335"/>
      <c r="C3" s="335"/>
      <c r="D3" s="335"/>
      <c r="E3" s="335"/>
      <c r="F3" s="335"/>
      <c r="G3" s="335"/>
      <c r="H3" s="335"/>
    </row>
    <row r="5" spans="1:8" x14ac:dyDescent="0.25">
      <c r="A5" s="84" t="s">
        <v>96</v>
      </c>
      <c r="B5" s="84" t="s">
        <v>121</v>
      </c>
    </row>
    <row r="6" spans="1:8" ht="18" customHeight="1" x14ac:dyDescent="0.3">
      <c r="A6" s="241" t="s">
        <v>98</v>
      </c>
      <c r="B6" s="242">
        <f>Roadway!P10</f>
        <v>13211000</v>
      </c>
    </row>
    <row r="7" spans="1:8" ht="20.25" customHeight="1" x14ac:dyDescent="0.3">
      <c r="A7" s="241" t="s">
        <v>83</v>
      </c>
      <c r="B7" s="242">
        <f>Bridges!P45</f>
        <v>40417510</v>
      </c>
    </row>
    <row r="8" spans="1:8" ht="21.75" customHeight="1" x14ac:dyDescent="0.3">
      <c r="A8" s="241" t="s">
        <v>548</v>
      </c>
      <c r="B8" s="243">
        <f>'Planning &amp; Studies'!P12</f>
        <v>3576000</v>
      </c>
    </row>
    <row r="9" spans="1:8" ht="21.75" customHeight="1" x14ac:dyDescent="0.3">
      <c r="A9" s="241" t="s">
        <v>542</v>
      </c>
      <c r="B9" s="243">
        <f>TAP!P5</f>
        <v>3109500</v>
      </c>
      <c r="C9" s="334"/>
      <c r="D9" s="336"/>
      <c r="E9" s="336"/>
      <c r="F9" s="336"/>
      <c r="G9" s="336"/>
    </row>
    <row r="10" spans="1:8" ht="22.5" customHeight="1" x14ac:dyDescent="0.3">
      <c r="A10" s="241" t="s">
        <v>543</v>
      </c>
      <c r="B10" s="243">
        <f>RTP!P7</f>
        <v>125000</v>
      </c>
      <c r="C10" s="334"/>
      <c r="D10" s="334"/>
      <c r="E10" s="334"/>
      <c r="F10" s="334"/>
      <c r="G10" s="334"/>
    </row>
    <row r="11" spans="1:8" ht="23.25" customHeight="1" x14ac:dyDescent="0.3">
      <c r="A11" s="241" t="s">
        <v>544</v>
      </c>
      <c r="B11" s="242">
        <f>CMAQ!E4</f>
        <v>0</v>
      </c>
      <c r="C11" s="334"/>
      <c r="D11" s="334"/>
      <c r="E11" s="334"/>
      <c r="F11" s="334"/>
      <c r="G11" s="334"/>
    </row>
    <row r="12" spans="1:8" ht="21.75" customHeight="1" x14ac:dyDescent="0.3">
      <c r="A12" s="241" t="s">
        <v>545</v>
      </c>
      <c r="B12" s="243">
        <f>FLAP!P4</f>
        <v>2264000</v>
      </c>
      <c r="C12" s="334"/>
      <c r="D12" s="334"/>
      <c r="E12" s="334"/>
      <c r="F12" s="334"/>
      <c r="G12" s="334"/>
    </row>
    <row r="13" spans="1:8" ht="21" customHeight="1" x14ac:dyDescent="0.3">
      <c r="A13" s="241" t="s">
        <v>546</v>
      </c>
      <c r="B13" s="243">
        <f>HSIP!P51</f>
        <v>15800000</v>
      </c>
      <c r="C13" s="334"/>
      <c r="D13" s="334"/>
      <c r="E13" s="334"/>
      <c r="F13" s="334"/>
      <c r="G13" s="334"/>
    </row>
    <row r="14" spans="1:8" ht="25.5" customHeight="1" x14ac:dyDescent="0.3">
      <c r="A14" s="241" t="s">
        <v>369</v>
      </c>
      <c r="B14" s="243">
        <v>16789000</v>
      </c>
      <c r="C14" s="334"/>
      <c r="D14" s="334"/>
      <c r="E14" s="334"/>
      <c r="F14" s="334"/>
      <c r="G14" s="334"/>
    </row>
    <row r="15" spans="1:8" ht="18.75" x14ac:dyDescent="0.3">
      <c r="A15" s="241" t="s">
        <v>549</v>
      </c>
      <c r="B15" s="243">
        <f>Transit!P8</f>
        <v>0</v>
      </c>
      <c r="C15" s="246"/>
      <c r="D15" s="246"/>
      <c r="E15" s="246"/>
      <c r="F15" s="246"/>
      <c r="G15" s="246"/>
    </row>
    <row r="16" spans="1:8" ht="24.75" customHeight="1" x14ac:dyDescent="0.3">
      <c r="A16" s="244" t="s">
        <v>122</v>
      </c>
      <c r="B16" s="245">
        <f>SUM(B6:B14)</f>
        <v>95292010</v>
      </c>
    </row>
  </sheetData>
  <mergeCells count="7">
    <mergeCell ref="C14:G14"/>
    <mergeCell ref="A3:H3"/>
    <mergeCell ref="C9:G9"/>
    <mergeCell ref="C10:G10"/>
    <mergeCell ref="C11:G11"/>
    <mergeCell ref="C12:G12"/>
    <mergeCell ref="C13:G13"/>
  </mergeCells>
  <pageMargins left="0.7" right="0.7" top="0.75" bottom="0.75" header="0.3" footer="0.3"/>
  <pageSetup paperSize="17"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49"/>
  <sheetViews>
    <sheetView workbookViewId="0">
      <selection activeCell="Q9" sqref="Q9"/>
    </sheetView>
  </sheetViews>
  <sheetFormatPr defaultRowHeight="15" x14ac:dyDescent="0.25"/>
  <cols>
    <col min="1" max="1" width="10.85546875" customWidth="1"/>
    <col min="2" max="2" width="9.28515625" style="29" customWidth="1"/>
    <col min="3" max="3" width="9.85546875" customWidth="1"/>
    <col min="4" max="4" width="19.5703125" style="39" customWidth="1"/>
    <col min="5" max="5" width="15.85546875" customWidth="1"/>
    <col min="6" max="6" width="16" customWidth="1"/>
    <col min="7" max="7" width="16" bestFit="1" customWidth="1"/>
    <col min="8" max="8" width="11" style="1" customWidth="1"/>
    <col min="9" max="9" width="10.42578125" style="1" customWidth="1"/>
    <col min="10" max="10" width="16.42578125" style="36" customWidth="1"/>
    <col min="11" max="11" width="13.5703125" style="36" customWidth="1"/>
    <col min="12" max="12" width="19.42578125" customWidth="1"/>
    <col min="13" max="13" width="26.85546875" customWidth="1"/>
    <col min="14" max="14" width="8.7109375" style="1" customWidth="1"/>
    <col min="15" max="15" width="21.28515625" hidden="1" customWidth="1"/>
    <col min="16" max="16" width="13.7109375" customWidth="1"/>
    <col min="17" max="17" width="12.140625" customWidth="1"/>
    <col min="18" max="18" width="12" customWidth="1"/>
    <col min="19" max="19" width="19.42578125" hidden="1" customWidth="1"/>
    <col min="20" max="20" width="23.5703125" hidden="1" customWidth="1"/>
    <col min="21" max="21" width="20.42578125" hidden="1" customWidth="1"/>
    <col min="22" max="22" width="42.140625" customWidth="1"/>
    <col min="23" max="23" width="18.42578125" style="1" customWidth="1"/>
    <col min="24" max="26" width="20.42578125" style="1" hidden="1" customWidth="1"/>
    <col min="27" max="27" width="13.42578125" hidden="1" customWidth="1"/>
    <col min="28" max="28" width="12.85546875" hidden="1" customWidth="1"/>
    <col min="29" max="29" width="11.5703125" hidden="1" customWidth="1"/>
    <col min="30" max="30" width="14.42578125" hidden="1" customWidth="1"/>
    <col min="31" max="31" width="21.85546875" style="34" hidden="1" customWidth="1"/>
    <col min="32" max="32" width="22.7109375" style="34" hidden="1" customWidth="1"/>
    <col min="33" max="33" width="17.7109375" style="34" hidden="1" customWidth="1"/>
    <col min="34" max="34" width="10.5703125" style="34" hidden="1" customWidth="1"/>
    <col min="35" max="35" width="12.140625" style="34" hidden="1" customWidth="1"/>
    <col min="36" max="36" width="15.28515625" style="34" hidden="1" customWidth="1"/>
    <col min="37" max="37" width="23.28515625" style="34" hidden="1" customWidth="1"/>
    <col min="38" max="38" width="19.140625" style="34" hidden="1" customWidth="1"/>
    <col min="39" max="39" width="22.85546875" style="34" hidden="1" customWidth="1"/>
    <col min="40" max="40" width="23.7109375" style="34" hidden="1" customWidth="1"/>
    <col min="41" max="41" width="11.5703125" style="34" hidden="1" customWidth="1"/>
    <col min="42" max="42" width="13.140625" style="34" hidden="1" customWidth="1"/>
    <col min="43" max="43" width="16.28515625" style="34" hidden="1" customWidth="1"/>
    <col min="44" max="44" width="24.28515625" style="34" hidden="1" customWidth="1"/>
    <col min="45" max="45" width="20.140625" style="34" hidden="1" customWidth="1"/>
  </cols>
  <sheetData>
    <row r="1" spans="1:45" ht="37.5" customHeight="1" thickBot="1" x14ac:dyDescent="0.3">
      <c r="A1" s="337" t="s">
        <v>507</v>
      </c>
      <c r="B1" s="338"/>
      <c r="C1" s="338"/>
      <c r="D1" s="138" t="s">
        <v>508</v>
      </c>
      <c r="F1" s="339" t="s">
        <v>510</v>
      </c>
      <c r="G1" s="339"/>
      <c r="H1" s="339"/>
      <c r="I1" s="339"/>
      <c r="J1" s="339"/>
      <c r="L1" s="340" t="s">
        <v>509</v>
      </c>
      <c r="M1" s="340"/>
      <c r="P1" s="69"/>
    </row>
    <row r="2" spans="1:45" s="308" customFormat="1" ht="29.25" customHeight="1" thickBot="1" x14ac:dyDescent="0.3">
      <c r="A2" s="301" t="s">
        <v>3</v>
      </c>
      <c r="B2" s="302" t="s">
        <v>6</v>
      </c>
      <c r="C2" s="303" t="s">
        <v>123</v>
      </c>
      <c r="D2" s="303" t="s">
        <v>12</v>
      </c>
      <c r="E2" s="303" t="s">
        <v>15</v>
      </c>
      <c r="F2" s="303" t="s">
        <v>17</v>
      </c>
      <c r="G2" s="303" t="s">
        <v>20</v>
      </c>
      <c r="H2" s="303" t="s">
        <v>23</v>
      </c>
      <c r="I2" s="303" t="s">
        <v>25</v>
      </c>
      <c r="J2" s="304" t="s">
        <v>27</v>
      </c>
      <c r="K2" s="305" t="s">
        <v>29</v>
      </c>
      <c r="L2" s="305" t="s">
        <v>31</v>
      </c>
      <c r="M2" s="303" t="s">
        <v>33</v>
      </c>
      <c r="N2" s="305" t="s">
        <v>124</v>
      </c>
      <c r="O2" s="306" t="s">
        <v>38</v>
      </c>
      <c r="P2" s="305" t="s">
        <v>41</v>
      </c>
      <c r="Q2" s="305" t="s">
        <v>125</v>
      </c>
      <c r="R2" s="305" t="s">
        <v>126</v>
      </c>
      <c r="S2" s="303" t="s">
        <v>48</v>
      </c>
      <c r="T2" s="303" t="s">
        <v>51</v>
      </c>
      <c r="U2" s="303" t="s">
        <v>54</v>
      </c>
      <c r="V2" s="303" t="s">
        <v>57</v>
      </c>
      <c r="W2" s="303" t="s">
        <v>60</v>
      </c>
      <c r="X2" s="303" t="s">
        <v>63</v>
      </c>
      <c r="Y2" s="303" t="s">
        <v>66</v>
      </c>
      <c r="Z2" s="303" t="s">
        <v>67</v>
      </c>
      <c r="AA2" s="303" t="s">
        <v>69</v>
      </c>
      <c r="AB2" s="303" t="s">
        <v>72</v>
      </c>
      <c r="AC2" s="303" t="s">
        <v>74</v>
      </c>
      <c r="AD2" s="303" t="s">
        <v>76</v>
      </c>
      <c r="AE2" s="307" t="s">
        <v>127</v>
      </c>
      <c r="AF2" s="307" t="s">
        <v>128</v>
      </c>
      <c r="AG2" s="307" t="s">
        <v>129</v>
      </c>
      <c r="AH2" s="307" t="s">
        <v>81</v>
      </c>
      <c r="AI2" s="307" t="s">
        <v>83</v>
      </c>
      <c r="AJ2" s="307" t="s">
        <v>84</v>
      </c>
      <c r="AK2" s="307" t="s">
        <v>85</v>
      </c>
      <c r="AL2" s="307" t="s">
        <v>86</v>
      </c>
      <c r="AM2" s="307" t="s">
        <v>130</v>
      </c>
      <c r="AN2" s="307" t="s">
        <v>131</v>
      </c>
      <c r="AO2" s="307" t="s">
        <v>132</v>
      </c>
      <c r="AP2" s="307" t="s">
        <v>133</v>
      </c>
      <c r="AQ2" s="307" t="s">
        <v>134</v>
      </c>
      <c r="AR2" s="307" t="s">
        <v>135</v>
      </c>
      <c r="AS2" s="307" t="s">
        <v>136</v>
      </c>
    </row>
    <row r="3" spans="1:45" s="300" customFormat="1" ht="59.25" customHeight="1" x14ac:dyDescent="0.25">
      <c r="A3" s="12">
        <v>26836</v>
      </c>
      <c r="B3" s="20"/>
      <c r="C3" s="12">
        <v>1</v>
      </c>
      <c r="D3" s="294" t="s">
        <v>145</v>
      </c>
      <c r="E3" s="22" t="s">
        <v>146</v>
      </c>
      <c r="F3" s="11" t="s">
        <v>147</v>
      </c>
      <c r="G3" s="22" t="s">
        <v>148</v>
      </c>
      <c r="H3" s="20" t="s">
        <v>140</v>
      </c>
      <c r="I3" s="20">
        <v>6</v>
      </c>
      <c r="J3" s="13" t="s">
        <v>149</v>
      </c>
      <c r="K3" s="13" t="s">
        <v>150</v>
      </c>
      <c r="L3" s="23" t="s">
        <v>151</v>
      </c>
      <c r="M3" s="90" t="s">
        <v>152</v>
      </c>
      <c r="N3" s="13">
        <v>2</v>
      </c>
      <c r="O3" s="295">
        <v>0</v>
      </c>
      <c r="P3" s="296">
        <v>1573000</v>
      </c>
      <c r="Q3" s="297">
        <f>Table1[[#This Row],[PROJECT TOTAL]]*0.8544</f>
        <v>1343971.2000000002</v>
      </c>
      <c r="R3" s="297">
        <f>Table1[[#This Row],[PROJECT TOTAL]]*0.1456</f>
        <v>229028.80000000002</v>
      </c>
      <c r="S3" s="296">
        <v>0</v>
      </c>
      <c r="T3" s="297">
        <f>Table1[[#This Row],[PROJECT TOTAL]]-Table1[[#This Row],[FUNDED TO DATE]]</f>
        <v>1573000</v>
      </c>
      <c r="U3" s="22" t="s">
        <v>153</v>
      </c>
      <c r="V3" s="90" t="s">
        <v>154</v>
      </c>
      <c r="W3" s="294" t="s">
        <v>144</v>
      </c>
      <c r="X3" s="13">
        <v>2018</v>
      </c>
      <c r="Y3" s="13">
        <v>2018</v>
      </c>
      <c r="Z3" s="13">
        <v>2018</v>
      </c>
      <c r="AA3" s="298">
        <v>35.053361000000002</v>
      </c>
      <c r="AB3" s="298">
        <v>-108.395512</v>
      </c>
      <c r="AC3" s="298">
        <v>35.048949</v>
      </c>
      <c r="AD3" s="298">
        <v>-108.39914</v>
      </c>
      <c r="AE3" s="299">
        <f>Table1[[#This Row],[FUNDED TO DATE]]</f>
        <v>0</v>
      </c>
      <c r="AF3" s="296">
        <v>0</v>
      </c>
      <c r="AG3" s="12">
        <v>0</v>
      </c>
      <c r="AH3" s="12">
        <v>0</v>
      </c>
      <c r="AI3" s="12">
        <v>0</v>
      </c>
      <c r="AJ3" s="12">
        <v>0</v>
      </c>
      <c r="AK3" s="12">
        <v>0</v>
      </c>
      <c r="AL3" s="12">
        <v>0</v>
      </c>
      <c r="AM3" s="299">
        <v>0</v>
      </c>
      <c r="AN3" s="296">
        <v>0</v>
      </c>
      <c r="AO3" s="12">
        <f>Table1[[#This Row],[LENTH (Miles)]]</f>
        <v>2</v>
      </c>
      <c r="AP3" s="12">
        <v>0</v>
      </c>
      <c r="AQ3" s="12">
        <v>0</v>
      </c>
      <c r="AR3" s="12">
        <v>0</v>
      </c>
      <c r="AS3" s="12">
        <v>500</v>
      </c>
    </row>
    <row r="4" spans="1:45" s="101" customFormat="1" ht="45" customHeight="1" x14ac:dyDescent="0.25">
      <c r="A4" s="2"/>
      <c r="B4" s="288">
        <v>6100764</v>
      </c>
      <c r="C4" s="2">
        <v>2</v>
      </c>
      <c r="D4" s="128" t="s">
        <v>155</v>
      </c>
      <c r="E4" s="284" t="s">
        <v>156</v>
      </c>
      <c r="F4" s="3" t="s">
        <v>157</v>
      </c>
      <c r="G4" s="284" t="s">
        <v>158</v>
      </c>
      <c r="H4" s="104" t="s">
        <v>140</v>
      </c>
      <c r="I4" s="104">
        <v>6</v>
      </c>
      <c r="J4" s="14" t="s">
        <v>159</v>
      </c>
      <c r="K4" s="14" t="s">
        <v>160</v>
      </c>
      <c r="L4" s="285" t="s">
        <v>161</v>
      </c>
      <c r="M4" s="135" t="s">
        <v>162</v>
      </c>
      <c r="N4" s="14">
        <v>1.55</v>
      </c>
      <c r="O4" s="6">
        <v>0</v>
      </c>
      <c r="P4" s="5">
        <v>1300000</v>
      </c>
      <c r="Q4" s="24">
        <f>Table1[[#This Row],[PROJECT TOTAL]]*0.8544</f>
        <v>1110720</v>
      </c>
      <c r="R4" s="24">
        <f>Table1[[#This Row],[PROJECT TOTAL]]*0.1456</f>
        <v>189280</v>
      </c>
      <c r="S4" s="5">
        <v>150000</v>
      </c>
      <c r="T4" s="24">
        <f>Table1[[#This Row],[PROJECT TOTAL]]-Table1[[#This Row],[FUNDED TO DATE]]</f>
        <v>1150000</v>
      </c>
      <c r="U4" s="284" t="s">
        <v>163</v>
      </c>
      <c r="V4" s="135" t="s">
        <v>164</v>
      </c>
      <c r="W4" s="128" t="s">
        <v>165</v>
      </c>
      <c r="X4" s="14">
        <v>2018</v>
      </c>
      <c r="Y4" s="14">
        <v>2018</v>
      </c>
      <c r="Z4" s="14">
        <v>2018</v>
      </c>
      <c r="AA4" s="289">
        <v>35.046821000000001</v>
      </c>
      <c r="AB4" s="289">
        <v>-107.395391</v>
      </c>
      <c r="AC4" s="289">
        <v>35.047789999999999</v>
      </c>
      <c r="AD4" s="289">
        <v>-107.399463</v>
      </c>
      <c r="AE4" s="287">
        <v>0</v>
      </c>
      <c r="AF4" s="5">
        <v>0</v>
      </c>
      <c r="AG4" s="2">
        <v>0</v>
      </c>
      <c r="AH4" s="2">
        <v>0</v>
      </c>
      <c r="AI4" s="2">
        <v>0</v>
      </c>
      <c r="AJ4" s="2">
        <v>0</v>
      </c>
      <c r="AK4" s="2">
        <v>0</v>
      </c>
      <c r="AL4" s="2">
        <v>0</v>
      </c>
      <c r="AM4" s="287">
        <v>0</v>
      </c>
      <c r="AN4" s="5">
        <v>0</v>
      </c>
      <c r="AO4" s="2">
        <f>Table1[[#This Row],[LENTH (Miles)]]</f>
        <v>1.55</v>
      </c>
      <c r="AP4" s="2">
        <v>0</v>
      </c>
      <c r="AQ4" s="2">
        <v>0</v>
      </c>
      <c r="AR4" s="2">
        <v>0</v>
      </c>
      <c r="AS4" s="2">
        <v>250</v>
      </c>
    </row>
    <row r="5" spans="1:45" s="101" customFormat="1" ht="78.75" x14ac:dyDescent="0.25">
      <c r="A5" s="2"/>
      <c r="B5" s="104"/>
      <c r="C5" s="2"/>
      <c r="D5" s="128" t="s">
        <v>399</v>
      </c>
      <c r="E5" s="284" t="s">
        <v>174</v>
      </c>
      <c r="F5" s="3" t="s">
        <v>181</v>
      </c>
      <c r="G5" s="284" t="s">
        <v>158</v>
      </c>
      <c r="H5" s="104" t="s">
        <v>140</v>
      </c>
      <c r="I5" s="104">
        <v>6</v>
      </c>
      <c r="J5" s="14" t="s">
        <v>182</v>
      </c>
      <c r="K5" s="14" t="s">
        <v>183</v>
      </c>
      <c r="L5" s="285" t="s">
        <v>142</v>
      </c>
      <c r="M5" s="135" t="s">
        <v>178</v>
      </c>
      <c r="N5" s="14">
        <v>0.51</v>
      </c>
      <c r="O5" s="5">
        <v>0</v>
      </c>
      <c r="P5" s="5">
        <v>2616000</v>
      </c>
      <c r="Q5" s="24">
        <f>Table1[[#This Row],[PROJECT TOTAL]]*0.8544</f>
        <v>2235110.3999999999</v>
      </c>
      <c r="R5" s="24">
        <f>Table1[[#This Row],[PROJECT TOTAL]]*0.1456</f>
        <v>380889.60000000003</v>
      </c>
      <c r="S5" s="5">
        <v>0</v>
      </c>
      <c r="T5" s="24">
        <f>Table1[[#This Row],[PROJECT TOTAL]]-Table1[[#This Row],[FUNDED TO DATE]]</f>
        <v>2616000</v>
      </c>
      <c r="U5" s="284" t="s">
        <v>153</v>
      </c>
      <c r="V5" s="135" t="s">
        <v>184</v>
      </c>
      <c r="W5" s="128" t="s">
        <v>180</v>
      </c>
      <c r="X5" s="14">
        <v>2020</v>
      </c>
      <c r="Y5" s="14">
        <v>2020</v>
      </c>
      <c r="Z5" s="14">
        <v>2020</v>
      </c>
      <c r="AA5" s="286">
        <v>35.169187999999998</v>
      </c>
      <c r="AB5" s="289">
        <v>-107.89969000000001</v>
      </c>
      <c r="AC5" s="289">
        <v>35.172424999999997</v>
      </c>
      <c r="AD5" s="289">
        <v>-107.891577</v>
      </c>
      <c r="AE5" s="287">
        <f>Table1[[#This Row],[FUNDED TO DATE]]</f>
        <v>0</v>
      </c>
      <c r="AF5" s="5">
        <v>0</v>
      </c>
      <c r="AG5" s="2">
        <v>0</v>
      </c>
      <c r="AH5" s="2">
        <v>0</v>
      </c>
      <c r="AI5" s="2">
        <v>0</v>
      </c>
      <c r="AJ5" s="2">
        <v>0</v>
      </c>
      <c r="AK5" s="2">
        <v>0</v>
      </c>
      <c r="AL5" s="2">
        <v>0</v>
      </c>
      <c r="AM5" s="287">
        <f>Table1[[#This Row],[FUNDED TO DATE]]</f>
        <v>0</v>
      </c>
      <c r="AN5" s="5">
        <v>0</v>
      </c>
      <c r="AO5" s="2">
        <f>Table1[[#This Row],[LENTH (Miles)]]</f>
        <v>0.51</v>
      </c>
      <c r="AP5" s="2">
        <v>0</v>
      </c>
      <c r="AQ5" s="2">
        <v>0</v>
      </c>
      <c r="AR5" s="2">
        <v>0</v>
      </c>
      <c r="AS5" s="2">
        <v>100</v>
      </c>
    </row>
    <row r="6" spans="1:45" s="101" customFormat="1" ht="78.75" x14ac:dyDescent="0.25">
      <c r="A6" s="2">
        <v>30221</v>
      </c>
      <c r="B6" s="104"/>
      <c r="C6" s="2"/>
      <c r="D6" s="128" t="s">
        <v>185</v>
      </c>
      <c r="E6" s="284" t="s">
        <v>186</v>
      </c>
      <c r="F6" s="4" t="s">
        <v>187</v>
      </c>
      <c r="G6" s="284" t="s">
        <v>139</v>
      </c>
      <c r="H6" s="104" t="s">
        <v>188</v>
      </c>
      <c r="I6" s="104">
        <v>6</v>
      </c>
      <c r="J6" s="14" t="s">
        <v>189</v>
      </c>
      <c r="K6" s="14" t="s">
        <v>190</v>
      </c>
      <c r="L6" s="285" t="s">
        <v>151</v>
      </c>
      <c r="M6" s="135" t="s">
        <v>191</v>
      </c>
      <c r="N6" s="14">
        <v>1.8</v>
      </c>
      <c r="O6" s="5">
        <v>0</v>
      </c>
      <c r="P6" s="5">
        <v>4232000</v>
      </c>
      <c r="Q6" s="24">
        <f>Table1[[#This Row],[PROJECT TOTAL]]*0.8544</f>
        <v>3615820.8000000003</v>
      </c>
      <c r="R6" s="24">
        <f>Table1[[#This Row],[PROJECT TOTAL]]*0.1456</f>
        <v>616179.20000000007</v>
      </c>
      <c r="S6" s="5">
        <v>362500</v>
      </c>
      <c r="T6" s="24">
        <f>Table1[[#This Row],[PROJECT TOTAL]]-Table1[[#This Row],[FUNDED TO DATE]]</f>
        <v>3869500</v>
      </c>
      <c r="U6" s="284" t="s">
        <v>163</v>
      </c>
      <c r="V6" s="290" t="s">
        <v>192</v>
      </c>
      <c r="W6" s="128" t="s">
        <v>165</v>
      </c>
      <c r="X6" s="291">
        <v>2020</v>
      </c>
      <c r="Y6" s="14">
        <v>2020</v>
      </c>
      <c r="Z6" s="14">
        <v>2020</v>
      </c>
      <c r="AA6" s="289">
        <v>35.508395999999998</v>
      </c>
      <c r="AB6" s="289">
        <v>-108.73862800000001</v>
      </c>
      <c r="AC6" s="289">
        <v>35.508454999999998</v>
      </c>
      <c r="AD6" s="289">
        <v>-108.728882</v>
      </c>
      <c r="AE6" s="287">
        <v>0</v>
      </c>
      <c r="AF6" s="5">
        <v>0</v>
      </c>
      <c r="AG6" s="2">
        <v>0</v>
      </c>
      <c r="AH6" s="2">
        <v>0</v>
      </c>
      <c r="AI6" s="2">
        <v>0</v>
      </c>
      <c r="AJ6" s="2">
        <v>0</v>
      </c>
      <c r="AK6" s="2">
        <v>0</v>
      </c>
      <c r="AL6" s="2">
        <v>0</v>
      </c>
      <c r="AM6" s="287">
        <v>0</v>
      </c>
      <c r="AN6" s="5">
        <v>0</v>
      </c>
      <c r="AO6" s="2">
        <f>Table1[[#This Row],[LENTH (Miles)]]</f>
        <v>1.8</v>
      </c>
      <c r="AP6" s="2">
        <v>0</v>
      </c>
      <c r="AQ6" s="2">
        <v>12</v>
      </c>
      <c r="AR6" s="2">
        <v>300</v>
      </c>
      <c r="AS6" s="2">
        <v>5000</v>
      </c>
    </row>
    <row r="7" spans="1:45" s="101" customFormat="1" ht="45" x14ac:dyDescent="0.25">
      <c r="A7" s="2">
        <v>36315</v>
      </c>
      <c r="B7" s="104"/>
      <c r="C7" s="2"/>
      <c r="D7" s="128" t="s">
        <v>193</v>
      </c>
      <c r="E7" s="284" t="s">
        <v>234</v>
      </c>
      <c r="F7" s="4" t="s">
        <v>195</v>
      </c>
      <c r="G7" s="284" t="s">
        <v>148</v>
      </c>
      <c r="H7" s="104" t="s">
        <v>188</v>
      </c>
      <c r="I7" s="104">
        <v>6</v>
      </c>
      <c r="J7" s="14" t="s">
        <v>196</v>
      </c>
      <c r="K7" s="14" t="s">
        <v>197</v>
      </c>
      <c r="L7" s="285" t="s">
        <v>142</v>
      </c>
      <c r="M7" s="135" t="s">
        <v>198</v>
      </c>
      <c r="N7" s="14">
        <v>2.4</v>
      </c>
      <c r="O7" s="5">
        <v>0</v>
      </c>
      <c r="P7" s="5">
        <v>171000</v>
      </c>
      <c r="Q7" s="24">
        <f>Table1[[#This Row],[PROJECT TOTAL]]*0.8544</f>
        <v>146102.39999999999</v>
      </c>
      <c r="R7" s="24">
        <v>24898</v>
      </c>
      <c r="S7" s="5">
        <v>0</v>
      </c>
      <c r="T7" s="24">
        <f>Table1[[#This Row],[PROJECT TOTAL]]-Table1[[#This Row],[FUNDED TO DATE]]</f>
        <v>171000</v>
      </c>
      <c r="U7" s="284" t="s">
        <v>153</v>
      </c>
      <c r="V7" s="290" t="s">
        <v>199</v>
      </c>
      <c r="W7" s="128" t="s">
        <v>180</v>
      </c>
      <c r="X7" s="14">
        <v>2020</v>
      </c>
      <c r="Y7" s="14">
        <v>2020</v>
      </c>
      <c r="Z7" s="14">
        <v>2020</v>
      </c>
      <c r="AA7" s="289">
        <v>35.515971999999998</v>
      </c>
      <c r="AB7" s="289">
        <v>-108.846243</v>
      </c>
      <c r="AC7" s="289">
        <v>35.535020000000003</v>
      </c>
      <c r="AD7" s="289">
        <v>-108.86464700000001</v>
      </c>
      <c r="AE7" s="287">
        <f>Table1[[#This Row],[FUNDED TO DATE]]</f>
        <v>0</v>
      </c>
      <c r="AF7" s="5">
        <v>0</v>
      </c>
      <c r="AG7" s="2">
        <v>0</v>
      </c>
      <c r="AH7" s="2">
        <v>0</v>
      </c>
      <c r="AI7" s="2">
        <v>0</v>
      </c>
      <c r="AJ7" s="2">
        <v>0</v>
      </c>
      <c r="AK7" s="2">
        <v>0</v>
      </c>
      <c r="AL7" s="292">
        <v>0</v>
      </c>
      <c r="AM7" s="287">
        <v>0</v>
      </c>
      <c r="AN7" s="5">
        <v>0</v>
      </c>
      <c r="AO7" s="2">
        <v>2.4</v>
      </c>
      <c r="AP7" s="2">
        <v>0</v>
      </c>
      <c r="AQ7" s="2">
        <v>0</v>
      </c>
      <c r="AR7" s="2">
        <v>0</v>
      </c>
      <c r="AS7" s="2">
        <v>500</v>
      </c>
    </row>
    <row r="8" spans="1:45" s="101" customFormat="1" ht="54" customHeight="1" x14ac:dyDescent="0.25">
      <c r="A8" s="2"/>
      <c r="B8" s="104"/>
      <c r="C8" s="2"/>
      <c r="D8" s="128" t="s">
        <v>315</v>
      </c>
      <c r="E8" s="284" t="s">
        <v>174</v>
      </c>
      <c r="F8" s="3" t="s">
        <v>315</v>
      </c>
      <c r="G8" s="284" t="s">
        <v>158</v>
      </c>
      <c r="H8" s="104" t="s">
        <v>140</v>
      </c>
      <c r="I8" s="104">
        <v>6</v>
      </c>
      <c r="J8" s="14" t="s">
        <v>400</v>
      </c>
      <c r="K8" s="14" t="s">
        <v>401</v>
      </c>
      <c r="L8" s="285" t="s">
        <v>151</v>
      </c>
      <c r="M8" s="135" t="s">
        <v>402</v>
      </c>
      <c r="N8" s="14">
        <v>0.75</v>
      </c>
      <c r="O8" s="5">
        <v>0</v>
      </c>
      <c r="P8" s="5">
        <v>319000</v>
      </c>
      <c r="Q8" s="24">
        <f>Table1[[#This Row],[PROJECT TOTAL]]*0.8544</f>
        <v>272553.60000000003</v>
      </c>
      <c r="R8" s="24">
        <f>Table1[[#This Row],[PROJECT TOTAL]]*0.1456</f>
        <v>46446.400000000001</v>
      </c>
      <c r="S8" s="5">
        <v>0</v>
      </c>
      <c r="T8" s="24">
        <f>Table1[[#This Row],[PROJECT TOTAL]]-Table1[[#This Row],[FUNDED TO DATE]]</f>
        <v>319000</v>
      </c>
      <c r="U8" s="284" t="s">
        <v>153</v>
      </c>
      <c r="V8" s="290" t="s">
        <v>403</v>
      </c>
      <c r="W8" s="128" t="s">
        <v>180</v>
      </c>
      <c r="X8" s="14">
        <v>2020</v>
      </c>
      <c r="Y8" s="14">
        <v>2020</v>
      </c>
      <c r="Z8" s="14">
        <v>2020</v>
      </c>
      <c r="AA8" s="289">
        <v>35.182338999999999</v>
      </c>
      <c r="AB8" s="289">
        <v>-107.901152</v>
      </c>
      <c r="AC8" s="289">
        <v>35.16722</v>
      </c>
      <c r="AD8" s="289">
        <v>-107.89978000000001</v>
      </c>
      <c r="AE8" s="287">
        <f>Table1[[#This Row],[FUNDED TO DATE]]</f>
        <v>0</v>
      </c>
      <c r="AF8" s="5">
        <v>0</v>
      </c>
      <c r="AG8" s="2">
        <v>0</v>
      </c>
      <c r="AH8" s="2">
        <v>0.75</v>
      </c>
      <c r="AI8" s="293" t="s">
        <v>404</v>
      </c>
      <c r="AJ8" s="293" t="s">
        <v>405</v>
      </c>
      <c r="AK8" s="2">
        <v>0</v>
      </c>
      <c r="AL8" s="292">
        <v>0</v>
      </c>
      <c r="AM8" s="287">
        <f>Table1[[#This Row],[FUNDED TO DATE]]</f>
        <v>0</v>
      </c>
      <c r="AN8" s="5"/>
      <c r="AO8" s="2">
        <v>0.75</v>
      </c>
      <c r="AP8" s="2"/>
      <c r="AQ8" s="2"/>
      <c r="AR8" s="2"/>
      <c r="AS8" s="2"/>
    </row>
    <row r="9" spans="1:45" s="101" customFormat="1" ht="213.75" x14ac:dyDescent="0.25">
      <c r="A9" s="2"/>
      <c r="B9" s="104"/>
      <c r="C9" s="2"/>
      <c r="D9" s="128" t="s">
        <v>200</v>
      </c>
      <c r="E9" s="284" t="s">
        <v>194</v>
      </c>
      <c r="F9" s="4" t="s">
        <v>201</v>
      </c>
      <c r="G9" s="284" t="s">
        <v>158</v>
      </c>
      <c r="H9" s="104" t="s">
        <v>140</v>
      </c>
      <c r="I9" s="104">
        <v>6</v>
      </c>
      <c r="J9" s="14" t="s">
        <v>177</v>
      </c>
      <c r="K9" s="14" t="s">
        <v>157</v>
      </c>
      <c r="L9" s="285" t="s">
        <v>142</v>
      </c>
      <c r="M9" s="135" t="s">
        <v>202</v>
      </c>
      <c r="N9" s="14">
        <v>1.8</v>
      </c>
      <c r="O9" s="5">
        <v>0</v>
      </c>
      <c r="P9" s="5">
        <v>3000000</v>
      </c>
      <c r="Q9" s="24">
        <f>Table1[[#This Row],[PROJECT TOTAL]]*0.8544</f>
        <v>2563200</v>
      </c>
      <c r="R9" s="24">
        <f>Table1[[#This Row],[PROJECT TOTAL]]*0.1456</f>
        <v>436800</v>
      </c>
      <c r="S9" s="5">
        <v>0</v>
      </c>
      <c r="T9" s="24">
        <f>Table1[[#This Row],[PROJECT TOTAL]]-Table1[[#This Row],[FUNDED TO DATE]]</f>
        <v>3000000</v>
      </c>
      <c r="U9" s="284" t="s">
        <v>153</v>
      </c>
      <c r="V9" s="290" t="s">
        <v>506</v>
      </c>
      <c r="W9" s="128" t="s">
        <v>180</v>
      </c>
      <c r="X9" s="14">
        <v>2020</v>
      </c>
      <c r="Y9" s="14">
        <v>2020</v>
      </c>
      <c r="Z9" s="14">
        <v>2020</v>
      </c>
      <c r="AA9" s="289">
        <v>35.186528000000003</v>
      </c>
      <c r="AB9" s="289">
        <v>-107.896068</v>
      </c>
      <c r="AC9" s="289">
        <v>35.162652999999999</v>
      </c>
      <c r="AD9" s="289">
        <v>-107.88221799999999</v>
      </c>
      <c r="AE9" s="287">
        <f>Table1[[#This Row],[FUNDED TO DATE]]</f>
        <v>0</v>
      </c>
      <c r="AF9" s="5">
        <v>0</v>
      </c>
      <c r="AG9" s="2">
        <v>0</v>
      </c>
      <c r="AH9" s="2">
        <v>0</v>
      </c>
      <c r="AI9" s="2">
        <v>0</v>
      </c>
      <c r="AJ9" s="2">
        <v>0</v>
      </c>
      <c r="AK9" s="2">
        <v>0</v>
      </c>
      <c r="AL9" s="292">
        <v>0</v>
      </c>
      <c r="AM9" s="287">
        <v>0</v>
      </c>
      <c r="AN9" s="5">
        <v>0</v>
      </c>
      <c r="AO9" s="2">
        <v>1.8</v>
      </c>
      <c r="AP9" s="2">
        <v>0</v>
      </c>
      <c r="AQ9" s="2">
        <v>0</v>
      </c>
      <c r="AR9" s="2">
        <v>0</v>
      </c>
      <c r="AS9" s="2">
        <v>500</v>
      </c>
    </row>
    <row r="10" spans="1:45" s="165" customFormat="1" x14ac:dyDescent="0.25">
      <c r="A10" s="270"/>
      <c r="B10" s="271"/>
      <c r="C10" s="162"/>
      <c r="D10" s="272"/>
      <c r="E10" s="273"/>
      <c r="F10" s="155"/>
      <c r="G10" s="155"/>
      <c r="H10" s="156"/>
      <c r="I10" s="157"/>
      <c r="J10" s="158"/>
      <c r="K10" s="158"/>
      <c r="L10" s="159"/>
      <c r="M10" s="160"/>
      <c r="N10" s="274" t="s">
        <v>517</v>
      </c>
      <c r="O10" s="275"/>
      <c r="P10" s="276">
        <v>13211000</v>
      </c>
      <c r="Q10" s="277">
        <f>Table1[[#This Row],[PROJECT TOTAL]]*0.8544</f>
        <v>11287478.4</v>
      </c>
      <c r="R10" s="277">
        <v>1923522</v>
      </c>
      <c r="S10" s="278"/>
      <c r="T10" s="279">
        <f>Table1[[#This Row],[PROJECT TOTAL]]-Table1[[#This Row],[FUNDED TO DATE]]</f>
        <v>13211000</v>
      </c>
      <c r="U10" s="280"/>
      <c r="V10" s="281"/>
      <c r="W10" s="282"/>
      <c r="X10" s="282"/>
      <c r="Y10" s="282"/>
      <c r="Z10" s="282"/>
      <c r="AA10" s="283"/>
      <c r="AB10" s="283"/>
      <c r="AC10" s="283"/>
      <c r="AD10" s="283"/>
      <c r="AE10" s="161">
        <f>Table1[[#This Row],[FUNDED TO DATE]]</f>
        <v>0</v>
      </c>
      <c r="AF10" s="162"/>
      <c r="AG10" s="162"/>
      <c r="AH10" s="162"/>
      <c r="AI10" s="162"/>
      <c r="AJ10" s="162"/>
      <c r="AK10" s="162"/>
      <c r="AL10" s="163">
        <f>50</f>
        <v>50</v>
      </c>
      <c r="AM10" s="161">
        <f>Table1[[#This Row],[FUNDED TO DATE]]</f>
        <v>0</v>
      </c>
      <c r="AN10" s="162"/>
      <c r="AO10" s="162"/>
      <c r="AP10" s="162"/>
      <c r="AQ10" s="162"/>
      <c r="AR10" s="162"/>
      <c r="AS10" s="164"/>
    </row>
    <row r="11" spans="1:45" ht="15.75" hidden="1" x14ac:dyDescent="0.25">
      <c r="A11" s="65"/>
      <c r="B11" s="66"/>
      <c r="D11" s="83" t="s">
        <v>203</v>
      </c>
      <c r="E11" s="82">
        <f>SUM(Table1[Needed Investment])</f>
        <v>25909500</v>
      </c>
      <c r="F11" s="133">
        <v>13316500</v>
      </c>
    </row>
    <row r="12" spans="1:45" hidden="1" x14ac:dyDescent="0.25"/>
    <row r="13" spans="1:45" hidden="1" x14ac:dyDescent="0.25">
      <c r="E13" s="67" t="s">
        <v>204</v>
      </c>
      <c r="G13" s="67" t="s">
        <v>21</v>
      </c>
      <c r="H13" s="91" t="s">
        <v>205</v>
      </c>
      <c r="I13" s="91" t="s">
        <v>206</v>
      </c>
      <c r="L13" s="67" t="s">
        <v>207</v>
      </c>
      <c r="U13" s="67" t="s">
        <v>208</v>
      </c>
      <c r="W13" s="91" t="s">
        <v>209</v>
      </c>
    </row>
    <row r="14" spans="1:45" hidden="1" x14ac:dyDescent="0.25">
      <c r="E14" t="s">
        <v>166</v>
      </c>
      <c r="G14" t="s">
        <v>210</v>
      </c>
      <c r="H14" s="1" t="s">
        <v>211</v>
      </c>
      <c r="I14" s="1">
        <v>5</v>
      </c>
      <c r="L14" t="s">
        <v>212</v>
      </c>
      <c r="U14" t="s">
        <v>153</v>
      </c>
      <c r="W14" s="1" t="s">
        <v>213</v>
      </c>
    </row>
    <row r="15" spans="1:45" hidden="1" x14ac:dyDescent="0.25">
      <c r="E15" t="s">
        <v>156</v>
      </c>
      <c r="G15" t="s">
        <v>214</v>
      </c>
      <c r="H15" s="1" t="s">
        <v>188</v>
      </c>
      <c r="I15" s="1">
        <v>6</v>
      </c>
      <c r="L15" t="s">
        <v>151</v>
      </c>
      <c r="U15" t="s">
        <v>163</v>
      </c>
      <c r="W15" s="1" t="s">
        <v>165</v>
      </c>
    </row>
    <row r="16" spans="1:45" hidden="1" x14ac:dyDescent="0.25">
      <c r="E16" t="s">
        <v>215</v>
      </c>
      <c r="G16" t="s">
        <v>216</v>
      </c>
      <c r="H16" s="1" t="s">
        <v>140</v>
      </c>
      <c r="L16" t="s">
        <v>217</v>
      </c>
      <c r="U16" t="s">
        <v>143</v>
      </c>
      <c r="W16" s="1" t="s">
        <v>180</v>
      </c>
    </row>
    <row r="17" spans="5:23" hidden="1" x14ac:dyDescent="0.25">
      <c r="E17" t="s">
        <v>218</v>
      </c>
      <c r="G17" t="s">
        <v>139</v>
      </c>
      <c r="H17" s="92" t="s">
        <v>219</v>
      </c>
      <c r="L17" t="s">
        <v>161</v>
      </c>
      <c r="U17" t="s">
        <v>220</v>
      </c>
      <c r="W17" s="1" t="s">
        <v>221</v>
      </c>
    </row>
    <row r="18" spans="5:23" hidden="1" x14ac:dyDescent="0.25">
      <c r="E18" t="s">
        <v>222</v>
      </c>
      <c r="G18" t="s">
        <v>158</v>
      </c>
      <c r="H18" s="92" t="s">
        <v>223</v>
      </c>
      <c r="L18" t="s">
        <v>224</v>
      </c>
      <c r="W18" s="1" t="s">
        <v>225</v>
      </c>
    </row>
    <row r="19" spans="5:23" hidden="1" x14ac:dyDescent="0.25">
      <c r="E19" t="s">
        <v>226</v>
      </c>
      <c r="G19" t="s">
        <v>148</v>
      </c>
      <c r="L19" t="s">
        <v>227</v>
      </c>
    </row>
    <row r="20" spans="5:23" hidden="1" x14ac:dyDescent="0.25">
      <c r="E20" t="s">
        <v>146</v>
      </c>
      <c r="G20" s="84" t="s">
        <v>168</v>
      </c>
      <c r="L20" t="s">
        <v>228</v>
      </c>
    </row>
    <row r="21" spans="5:23" hidden="1" x14ac:dyDescent="0.25">
      <c r="E21" t="s">
        <v>186</v>
      </c>
      <c r="G21" t="s">
        <v>229</v>
      </c>
      <c r="L21" t="s">
        <v>230</v>
      </c>
    </row>
    <row r="22" spans="5:23" hidden="1" x14ac:dyDescent="0.25">
      <c r="E22" t="s">
        <v>137</v>
      </c>
      <c r="L22" t="s">
        <v>231</v>
      </c>
    </row>
    <row r="23" spans="5:23" hidden="1" x14ac:dyDescent="0.25">
      <c r="E23" t="s">
        <v>174</v>
      </c>
      <c r="L23" t="s">
        <v>232</v>
      </c>
    </row>
    <row r="24" spans="5:23" hidden="1" x14ac:dyDescent="0.25">
      <c r="E24" t="s">
        <v>194</v>
      </c>
      <c r="L24" t="s">
        <v>233</v>
      </c>
    </row>
    <row r="25" spans="5:23" hidden="1" x14ac:dyDescent="0.25">
      <c r="E25" t="s">
        <v>234</v>
      </c>
      <c r="L25" t="s">
        <v>142</v>
      </c>
    </row>
    <row r="26" spans="5:23" hidden="1" x14ac:dyDescent="0.25">
      <c r="E26" t="s">
        <v>235</v>
      </c>
      <c r="L26" t="s">
        <v>236</v>
      </c>
    </row>
    <row r="27" spans="5:23" hidden="1" x14ac:dyDescent="0.25">
      <c r="E27" t="s">
        <v>237</v>
      </c>
      <c r="L27" t="s">
        <v>238</v>
      </c>
    </row>
    <row r="28" spans="5:23" hidden="1" x14ac:dyDescent="0.25">
      <c r="E28" t="s">
        <v>239</v>
      </c>
      <c r="L28" t="s">
        <v>240</v>
      </c>
    </row>
    <row r="29" spans="5:23" hidden="1" x14ac:dyDescent="0.25">
      <c r="L29" t="s">
        <v>241</v>
      </c>
    </row>
    <row r="30" spans="5:23" hidden="1" x14ac:dyDescent="0.25">
      <c r="L30" s="93" t="s">
        <v>242</v>
      </c>
    </row>
    <row r="31" spans="5:23" hidden="1" x14ac:dyDescent="0.25">
      <c r="L31" t="s">
        <v>243</v>
      </c>
    </row>
    <row r="32" spans="5:23" hidden="1" x14ac:dyDescent="0.25">
      <c r="L32" t="s">
        <v>244</v>
      </c>
    </row>
    <row r="33" spans="12:12" hidden="1" x14ac:dyDescent="0.25">
      <c r="L33" t="s">
        <v>245</v>
      </c>
    </row>
    <row r="34" spans="12:12" hidden="1" x14ac:dyDescent="0.25">
      <c r="L34" t="s">
        <v>246</v>
      </c>
    </row>
    <row r="35" spans="12:12" hidden="1" x14ac:dyDescent="0.25">
      <c r="L35" t="s">
        <v>247</v>
      </c>
    </row>
    <row r="36" spans="12:12" hidden="1" x14ac:dyDescent="0.25">
      <c r="L36" t="s">
        <v>248</v>
      </c>
    </row>
    <row r="37" spans="12:12" hidden="1" x14ac:dyDescent="0.25">
      <c r="L37" t="s">
        <v>249</v>
      </c>
    </row>
    <row r="38" spans="12:12" hidden="1" x14ac:dyDescent="0.25">
      <c r="L38" t="s">
        <v>250</v>
      </c>
    </row>
    <row r="39" spans="12:12" hidden="1" x14ac:dyDescent="0.25">
      <c r="L39" t="s">
        <v>251</v>
      </c>
    </row>
    <row r="40" spans="12:12" hidden="1" x14ac:dyDescent="0.25">
      <c r="L40" t="s">
        <v>252</v>
      </c>
    </row>
    <row r="41" spans="12:12" hidden="1" x14ac:dyDescent="0.25">
      <c r="L41" t="s">
        <v>253</v>
      </c>
    </row>
    <row r="42" spans="12:12" hidden="1" x14ac:dyDescent="0.25">
      <c r="L42" t="s">
        <v>254</v>
      </c>
    </row>
    <row r="43" spans="12:12" hidden="1" x14ac:dyDescent="0.25">
      <c r="L43" t="s">
        <v>255</v>
      </c>
    </row>
    <row r="44" spans="12:12" hidden="1" x14ac:dyDescent="0.25">
      <c r="L44" t="s">
        <v>256</v>
      </c>
    </row>
    <row r="45" spans="12:12" hidden="1" x14ac:dyDescent="0.25">
      <c r="L45" t="s">
        <v>257</v>
      </c>
    </row>
    <row r="46" spans="12:12" hidden="1" x14ac:dyDescent="0.25">
      <c r="L46" t="s">
        <v>258</v>
      </c>
    </row>
    <row r="47" spans="12:12" hidden="1" x14ac:dyDescent="0.25">
      <c r="L47" t="s">
        <v>259</v>
      </c>
    </row>
    <row r="48" spans="12:12" hidden="1" x14ac:dyDescent="0.25">
      <c r="L48" t="s">
        <v>260</v>
      </c>
    </row>
    <row r="49" spans="12:12" hidden="1" x14ac:dyDescent="0.25">
      <c r="L49" t="s">
        <v>261</v>
      </c>
    </row>
  </sheetData>
  <mergeCells count="3">
    <mergeCell ref="A1:C1"/>
    <mergeCell ref="F1:J1"/>
    <mergeCell ref="L1:M1"/>
  </mergeCells>
  <dataValidations count="8">
    <dataValidation type="list" allowBlank="1" showInputMessage="1" showErrorMessage="1" sqref="U11" xr:uid="{7F8452DE-A2F6-4C8E-A98C-D20DB01A9335}">
      <formula1>$U$13:$U$16</formula1>
    </dataValidation>
    <dataValidation type="list" allowBlank="1" showInputMessage="1" showErrorMessage="1" sqref="H3:H10" xr:uid="{ACD56E33-76C5-4DA1-AE7F-53C71FB838DA}">
      <formula1>$H$14:$H$18</formula1>
    </dataValidation>
    <dataValidation type="list" allowBlank="1" showInputMessage="1" showErrorMessage="1" sqref="E3:E10" xr:uid="{9C07E680-C960-44F4-B669-A4B4752098D7}">
      <formula1>$E$14:$E$28</formula1>
    </dataValidation>
    <dataValidation type="list" allowBlank="1" showInputMessage="1" showErrorMessage="1" sqref="G3:G10" xr:uid="{5E6A4648-8044-440D-B762-E5335DB70009}">
      <formula1>$G$14:$G$21</formula1>
    </dataValidation>
    <dataValidation type="list" allowBlank="1" showInputMessage="1" showErrorMessage="1" sqref="I3:I10" xr:uid="{0204B27A-F310-4FC9-8B17-BE06219EC24D}">
      <formula1>$I$14:$I$15</formula1>
    </dataValidation>
    <dataValidation type="list" allowBlank="1" showInputMessage="1" showErrorMessage="1" sqref="L3:L10" xr:uid="{1FCEB0A6-D1BE-4517-A7F0-9E198FC94BE7}">
      <formula1>$L$14:$L$49</formula1>
    </dataValidation>
    <dataValidation type="list" allowBlank="1" showInputMessage="1" showErrorMessage="1" sqref="U3:U10" xr:uid="{EF661E30-D172-42CE-8E09-7A6F4B9888A2}">
      <formula1>$U$14:$U$17</formula1>
    </dataValidation>
    <dataValidation type="list" allowBlank="1" showInputMessage="1" showErrorMessage="1" sqref="W3:W10" xr:uid="{24F5E81F-6E1C-41B6-8AB1-42462CC5C8AC}">
      <formula1>$W$14:$W$18</formula1>
    </dataValidation>
  </dataValidations>
  <hyperlinks>
    <hyperlink ref="B4" r:id="rId1" display="https://estip.dot.state.nm.us/project_info?project_id=1249815&amp;version=7&amp;view_type=&amp;fromPage=order%5Fby%3D%26order%5Forder%3D%26order%5Fold%5Fby%3D%26COUNTY%3DCibola%257CCibola%26IS%5FFROM%5FFULL%3DTrue%26get%5Ftop%5Frows%3D100%26p%5Ftype%3D%26%5F%3D1606324912267%26end_page=" xr:uid="{41EFA6CE-6949-4830-A628-432BE18CD7EC}"/>
  </hyperlinks>
  <pageMargins left="0.7" right="0.7" top="0.75" bottom="0.75" header="0.3" footer="0.3"/>
  <pageSetup paperSize="17" orientation="landscape"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0101E-63B0-4585-B4F2-57CAE22648EE}">
  <dimension ref="A1:AS49"/>
  <sheetViews>
    <sheetView topLeftCell="I1" workbookViewId="0">
      <selection activeCell="Q48" sqref="Q48"/>
    </sheetView>
  </sheetViews>
  <sheetFormatPr defaultRowHeight="15" x14ac:dyDescent="0.25"/>
  <cols>
    <col min="1" max="1" width="13.28515625" customWidth="1"/>
    <col min="2" max="2" width="12.5703125" customWidth="1"/>
    <col min="3" max="3" width="11.7109375" customWidth="1"/>
    <col min="4" max="4" width="26.28515625" style="39" customWidth="1"/>
    <col min="5" max="5" width="15.5703125" customWidth="1"/>
    <col min="6" max="6" width="15.28515625" customWidth="1"/>
    <col min="7" max="7" width="16.28515625" customWidth="1"/>
    <col min="8" max="8" width="11.85546875" style="1" bestFit="1" customWidth="1"/>
    <col min="9" max="9" width="12.7109375" style="1" customWidth="1"/>
    <col min="10" max="10" width="15.28515625" style="36" customWidth="1"/>
    <col min="11" max="11" width="13.28515625" style="36" customWidth="1"/>
    <col min="12" max="12" width="18.5703125" customWidth="1"/>
    <col min="13" max="13" width="26.28515625" customWidth="1"/>
    <col min="14" max="14" width="9.7109375" style="1" customWidth="1"/>
    <col min="15" max="15" width="21.28515625" hidden="1" customWidth="1"/>
    <col min="16" max="16" width="12" customWidth="1"/>
    <col min="17" max="17" width="12.5703125" customWidth="1"/>
    <col min="18" max="18" width="10.85546875" customWidth="1"/>
    <col min="19" max="19" width="12.5703125" customWidth="1"/>
    <col min="20" max="20" width="23.5703125" hidden="1" customWidth="1"/>
    <col min="21" max="21" width="20.42578125" hidden="1" customWidth="1"/>
    <col min="22" max="22" width="42.140625" customWidth="1"/>
    <col min="23" max="23" width="14" style="1" customWidth="1"/>
    <col min="24" max="26" width="20.42578125" style="1" hidden="1" customWidth="1"/>
    <col min="27" max="27" width="10.7109375" hidden="1" customWidth="1"/>
    <col min="28" max="28" width="10.5703125" hidden="1" customWidth="1"/>
    <col min="29" max="29" width="10.28515625" hidden="1" customWidth="1"/>
    <col min="30" max="30" width="11.5703125" hidden="1" customWidth="1"/>
    <col min="31" max="31" width="21.85546875" style="34" hidden="1" customWidth="1"/>
    <col min="32" max="32" width="22.7109375" style="34" hidden="1" customWidth="1"/>
    <col min="33" max="33" width="17.7109375" style="34" hidden="1" customWidth="1"/>
    <col min="34" max="34" width="10.5703125" style="34" hidden="1" customWidth="1"/>
    <col min="35" max="35" width="12.140625" style="34" hidden="1" customWidth="1"/>
    <col min="36" max="36" width="15.28515625" style="34" hidden="1" customWidth="1"/>
    <col min="37" max="37" width="23.28515625" style="34" hidden="1" customWidth="1"/>
    <col min="38" max="38" width="19.140625" style="34" hidden="1" customWidth="1"/>
    <col min="39" max="39" width="22.85546875" style="34" hidden="1" customWidth="1"/>
    <col min="40" max="40" width="23.7109375" style="34" hidden="1" customWidth="1"/>
    <col min="41" max="41" width="11.5703125" style="34" hidden="1" customWidth="1"/>
    <col min="42" max="42" width="13.140625" style="34" hidden="1" customWidth="1"/>
    <col min="43" max="43" width="16.28515625" style="34" hidden="1" customWidth="1"/>
    <col min="44" max="44" width="24.28515625" style="34" hidden="1" customWidth="1"/>
    <col min="45" max="45" width="20.140625" style="34" hidden="1" customWidth="1"/>
  </cols>
  <sheetData>
    <row r="1" spans="1:45" ht="39.75" customHeight="1" thickBot="1" x14ac:dyDescent="0.3">
      <c r="A1" s="341" t="s">
        <v>511</v>
      </c>
      <c r="B1" s="342"/>
      <c r="C1" s="141" t="s">
        <v>513</v>
      </c>
      <c r="D1" s="142" t="s">
        <v>512</v>
      </c>
      <c r="F1" s="339" t="s">
        <v>521</v>
      </c>
      <c r="G1" s="339"/>
      <c r="H1" s="339"/>
      <c r="I1" s="339"/>
      <c r="J1" s="339"/>
      <c r="K1" s="343" t="s">
        <v>509</v>
      </c>
      <c r="L1" s="343"/>
    </row>
    <row r="2" spans="1:45" s="308" customFormat="1" ht="32.25" customHeight="1" thickBot="1" x14ac:dyDescent="0.3">
      <c r="A2" s="301" t="s">
        <v>3</v>
      </c>
      <c r="B2" s="303" t="s">
        <v>6</v>
      </c>
      <c r="C2" s="303" t="s">
        <v>123</v>
      </c>
      <c r="D2" s="314" t="s">
        <v>12</v>
      </c>
      <c r="E2" s="303" t="s">
        <v>15</v>
      </c>
      <c r="F2" s="305" t="s">
        <v>17</v>
      </c>
      <c r="G2" s="303" t="s">
        <v>20</v>
      </c>
      <c r="H2" s="303" t="s">
        <v>23</v>
      </c>
      <c r="I2" s="303" t="s">
        <v>25</v>
      </c>
      <c r="J2" s="304" t="s">
        <v>27</v>
      </c>
      <c r="K2" s="305" t="s">
        <v>29</v>
      </c>
      <c r="L2" s="303" t="s">
        <v>31</v>
      </c>
      <c r="M2" s="303" t="s">
        <v>33</v>
      </c>
      <c r="N2" s="305" t="s">
        <v>124</v>
      </c>
      <c r="O2" s="306" t="s">
        <v>38</v>
      </c>
      <c r="P2" s="305" t="s">
        <v>41</v>
      </c>
      <c r="Q2" s="305" t="s">
        <v>125</v>
      </c>
      <c r="R2" s="305" t="s">
        <v>126</v>
      </c>
      <c r="S2" s="305" t="s">
        <v>48</v>
      </c>
      <c r="T2" s="303" t="s">
        <v>51</v>
      </c>
      <c r="U2" s="303" t="s">
        <v>54</v>
      </c>
      <c r="V2" s="303" t="s">
        <v>57</v>
      </c>
      <c r="W2" s="303" t="s">
        <v>60</v>
      </c>
      <c r="X2" s="303" t="s">
        <v>63</v>
      </c>
      <c r="Y2" s="303" t="s">
        <v>66</v>
      </c>
      <c r="Z2" s="303" t="s">
        <v>67</v>
      </c>
      <c r="AA2" s="305" t="s">
        <v>69</v>
      </c>
      <c r="AB2" s="305" t="s">
        <v>72</v>
      </c>
      <c r="AC2" s="305" t="s">
        <v>74</v>
      </c>
      <c r="AD2" s="305" t="s">
        <v>76</v>
      </c>
      <c r="AE2" s="307" t="s">
        <v>127</v>
      </c>
      <c r="AF2" s="307" t="s">
        <v>128</v>
      </c>
      <c r="AG2" s="307" t="s">
        <v>129</v>
      </c>
      <c r="AH2" s="307" t="s">
        <v>81</v>
      </c>
      <c r="AI2" s="307" t="s">
        <v>83</v>
      </c>
      <c r="AJ2" s="307" t="s">
        <v>84</v>
      </c>
      <c r="AK2" s="307" t="s">
        <v>85</v>
      </c>
      <c r="AL2" s="307" t="s">
        <v>86</v>
      </c>
      <c r="AM2" s="307" t="s">
        <v>130</v>
      </c>
      <c r="AN2" s="307" t="s">
        <v>131</v>
      </c>
      <c r="AO2" s="307" t="s">
        <v>132</v>
      </c>
      <c r="AP2" s="307" t="s">
        <v>133</v>
      </c>
      <c r="AQ2" s="307" t="s">
        <v>134</v>
      </c>
      <c r="AR2" s="307" t="s">
        <v>135</v>
      </c>
      <c r="AS2" s="307" t="s">
        <v>136</v>
      </c>
    </row>
    <row r="3" spans="1:45" s="313" customFormat="1" ht="94.5" customHeight="1" x14ac:dyDescent="0.2">
      <c r="A3" s="20">
        <v>22315</v>
      </c>
      <c r="B3" s="20"/>
      <c r="C3" s="20">
        <v>1</v>
      </c>
      <c r="D3" s="310" t="s">
        <v>262</v>
      </c>
      <c r="E3" s="22" t="s">
        <v>166</v>
      </c>
      <c r="F3" s="22" t="s">
        <v>263</v>
      </c>
      <c r="G3" s="9" t="s">
        <v>148</v>
      </c>
      <c r="H3" s="20" t="s">
        <v>140</v>
      </c>
      <c r="I3" s="20">
        <v>6</v>
      </c>
      <c r="J3" s="21" t="s">
        <v>263</v>
      </c>
      <c r="K3" s="21" t="s">
        <v>264</v>
      </c>
      <c r="L3" s="23" t="s">
        <v>236</v>
      </c>
      <c r="M3" s="90" t="s">
        <v>265</v>
      </c>
      <c r="N3" s="21">
        <v>1</v>
      </c>
      <c r="O3" s="297">
        <v>0</v>
      </c>
      <c r="P3" s="297">
        <v>33400510</v>
      </c>
      <c r="Q3" s="297">
        <f>Table13[[#This Row],[PROJECT TOTAL]]*0.8544</f>
        <v>28537395.744000003</v>
      </c>
      <c r="R3" s="297">
        <f>Table13[[#This Row],[PROJECT TOTAL]]*0.1456</f>
        <v>4863114.2560000001</v>
      </c>
      <c r="S3" s="297">
        <v>4387538</v>
      </c>
      <c r="T3" s="297">
        <f>Table13[[#This Row],[PROJECT TOTAL]]-Table13[[#This Row],[FUNDED TO DATE]]</f>
        <v>29012972</v>
      </c>
      <c r="U3" s="22" t="s">
        <v>163</v>
      </c>
      <c r="V3" s="90" t="s">
        <v>266</v>
      </c>
      <c r="W3" s="294" t="s">
        <v>221</v>
      </c>
      <c r="X3" s="13">
        <v>2018</v>
      </c>
      <c r="Y3" s="13">
        <v>2018</v>
      </c>
      <c r="Z3" s="13">
        <v>2018</v>
      </c>
      <c r="AA3" s="311">
        <v>35.059631000000003</v>
      </c>
      <c r="AB3" s="312">
        <v>-107.589279</v>
      </c>
      <c r="AC3" s="312">
        <v>35.052869000000001</v>
      </c>
      <c r="AD3" s="312">
        <v>-107.58619</v>
      </c>
      <c r="AE3" s="299">
        <v>0</v>
      </c>
      <c r="AF3" s="296">
        <v>0</v>
      </c>
      <c r="AG3" s="12">
        <v>0</v>
      </c>
      <c r="AH3" s="12">
        <v>0</v>
      </c>
      <c r="AI3" s="12">
        <v>0</v>
      </c>
      <c r="AJ3" s="12">
        <v>0</v>
      </c>
      <c r="AK3" s="12">
        <v>0</v>
      </c>
      <c r="AL3" s="12">
        <v>0</v>
      </c>
      <c r="AM3" s="299">
        <f>Table13[[#This Row],[FUNDED TO DATE]]</f>
        <v>4387538</v>
      </c>
      <c r="AN3" s="296">
        <v>0</v>
      </c>
      <c r="AO3" s="12">
        <f>Table13[[#This Row],[LENTH (Miles)]]</f>
        <v>1</v>
      </c>
      <c r="AP3" s="12">
        <v>1</v>
      </c>
      <c r="AQ3" s="12">
        <v>5</v>
      </c>
      <c r="AR3" s="12">
        <v>250</v>
      </c>
      <c r="AS3" s="12">
        <v>1000</v>
      </c>
    </row>
    <row r="4" spans="1:45" s="101" customFormat="1" ht="56.25" x14ac:dyDescent="0.25">
      <c r="A4" s="2">
        <v>26836</v>
      </c>
      <c r="B4" s="2"/>
      <c r="C4" s="2">
        <v>2</v>
      </c>
      <c r="D4" s="128" t="s">
        <v>267</v>
      </c>
      <c r="E4" s="284" t="s">
        <v>156</v>
      </c>
      <c r="F4" s="3" t="s">
        <v>268</v>
      </c>
      <c r="G4" s="4" t="s">
        <v>148</v>
      </c>
      <c r="H4" s="14" t="s">
        <v>140</v>
      </c>
      <c r="I4" s="14">
        <v>6</v>
      </c>
      <c r="J4" s="14" t="s">
        <v>269</v>
      </c>
      <c r="K4" s="14" t="s">
        <v>270</v>
      </c>
      <c r="L4" s="3" t="s">
        <v>271</v>
      </c>
      <c r="M4" s="135" t="s">
        <v>272</v>
      </c>
      <c r="N4" s="2">
        <v>0.1</v>
      </c>
      <c r="O4" s="6">
        <v>0</v>
      </c>
      <c r="P4" s="5">
        <v>5017000</v>
      </c>
      <c r="Q4" s="24">
        <f>Table13[[#This Row],[PROJECT TOTAL]]*0.8544</f>
        <v>4286524.8</v>
      </c>
      <c r="R4" s="24">
        <f>Table13[[#This Row],[PROJECT TOTAL]]*0.1456</f>
        <v>730475.20000000007</v>
      </c>
      <c r="S4" s="5">
        <v>0</v>
      </c>
      <c r="T4" s="24">
        <f>Table13[[#This Row],[PROJECT TOTAL]]-Table13[[#This Row],[FUNDED TO DATE]]</f>
        <v>5017000</v>
      </c>
      <c r="U4" s="3" t="s">
        <v>153</v>
      </c>
      <c r="V4" s="135" t="s">
        <v>273</v>
      </c>
      <c r="W4" s="128" t="s">
        <v>165</v>
      </c>
      <c r="X4" s="14">
        <v>2020</v>
      </c>
      <c r="Y4" s="14">
        <v>2020</v>
      </c>
      <c r="Z4" s="14">
        <v>2020</v>
      </c>
      <c r="AA4" s="286">
        <v>35.042653999999999</v>
      </c>
      <c r="AB4" s="286">
        <v>-107.498914</v>
      </c>
      <c r="AC4" s="286">
        <v>35.042853999999998</v>
      </c>
      <c r="AD4" s="286">
        <v>-107.498437</v>
      </c>
      <c r="AE4" s="287">
        <v>0</v>
      </c>
      <c r="AF4" s="5">
        <v>0</v>
      </c>
      <c r="AG4" s="2">
        <v>0</v>
      </c>
      <c r="AH4" s="2">
        <v>0</v>
      </c>
      <c r="AI4" s="2">
        <v>0</v>
      </c>
      <c r="AJ4" s="2">
        <v>0</v>
      </c>
      <c r="AK4" s="2">
        <v>0</v>
      </c>
      <c r="AL4" s="2">
        <v>0</v>
      </c>
      <c r="AM4" s="287">
        <f>Table13[[#This Row],[FUNDED TO DATE]]</f>
        <v>0</v>
      </c>
      <c r="AN4" s="5">
        <v>0</v>
      </c>
      <c r="AO4" s="2">
        <f>Table13[[#This Row],[LENTH (Miles)]]</f>
        <v>0.1</v>
      </c>
      <c r="AP4" s="2">
        <v>1</v>
      </c>
      <c r="AQ4" s="2">
        <v>0</v>
      </c>
      <c r="AR4" s="2">
        <v>0</v>
      </c>
      <c r="AS4" s="2">
        <v>100</v>
      </c>
    </row>
    <row r="5" spans="1:45" s="101" customFormat="1" ht="45" customHeight="1" x14ac:dyDescent="0.25">
      <c r="A5" s="2">
        <v>33001</v>
      </c>
      <c r="B5" s="2"/>
      <c r="C5" s="2">
        <v>3</v>
      </c>
      <c r="D5" s="128" t="s">
        <v>274</v>
      </c>
      <c r="E5" s="284" t="s">
        <v>137</v>
      </c>
      <c r="F5" s="3" t="s">
        <v>138</v>
      </c>
      <c r="G5" s="4" t="s">
        <v>139</v>
      </c>
      <c r="H5" s="14" t="s">
        <v>140</v>
      </c>
      <c r="I5" s="14">
        <v>6</v>
      </c>
      <c r="J5" s="14" t="s">
        <v>141</v>
      </c>
      <c r="K5" s="14" t="s">
        <v>141</v>
      </c>
      <c r="L5" s="3" t="s">
        <v>240</v>
      </c>
      <c r="M5" s="135" t="s">
        <v>275</v>
      </c>
      <c r="N5" s="2">
        <v>0.25</v>
      </c>
      <c r="O5" s="6">
        <v>0</v>
      </c>
      <c r="P5" s="5">
        <v>2000000</v>
      </c>
      <c r="Q5" s="24">
        <f>Table13[[#This Row],[PROJECT TOTAL]]*0.8544</f>
        <v>1708800</v>
      </c>
      <c r="R5" s="24">
        <f>Table13[[#This Row],[PROJECT TOTAL]]*0.1456</f>
        <v>291200</v>
      </c>
      <c r="S5" s="5">
        <v>0</v>
      </c>
      <c r="T5" s="24">
        <f>Table13[[#This Row],[PROJECT TOTAL]]-Table13[[#This Row],[FUNDED TO DATE]]</f>
        <v>2000000</v>
      </c>
      <c r="U5" s="4" t="s">
        <v>153</v>
      </c>
      <c r="V5" s="135" t="s">
        <v>276</v>
      </c>
      <c r="W5" s="128" t="s">
        <v>180</v>
      </c>
      <c r="X5" s="14">
        <v>2020</v>
      </c>
      <c r="Y5" s="14">
        <v>2020</v>
      </c>
      <c r="Z5" s="14">
        <v>2020</v>
      </c>
      <c r="AA5" s="289">
        <v>35.161192</v>
      </c>
      <c r="AB5" s="289">
        <v>-107.838052</v>
      </c>
      <c r="AC5" s="289">
        <v>35.161183000000001</v>
      </c>
      <c r="AD5" s="289">
        <v>-107.837703</v>
      </c>
      <c r="AE5" s="287">
        <v>0</v>
      </c>
      <c r="AF5" s="5">
        <v>0</v>
      </c>
      <c r="AG5" s="2">
        <v>0</v>
      </c>
      <c r="AH5" s="2">
        <v>0</v>
      </c>
      <c r="AI5" s="2">
        <v>0</v>
      </c>
      <c r="AJ5" s="2">
        <v>0</v>
      </c>
      <c r="AK5" s="2">
        <v>50</v>
      </c>
      <c r="AL5" s="2">
        <f>50</f>
        <v>50</v>
      </c>
      <c r="AM5" s="287">
        <f>Table13[[#This Row],[FUNDED TO DATE]]</f>
        <v>0</v>
      </c>
      <c r="AN5" s="5">
        <v>0</v>
      </c>
      <c r="AO5" s="2">
        <f>Table13[[#This Row],[LENTH (Miles)]]</f>
        <v>0.25</v>
      </c>
      <c r="AP5" s="2">
        <v>1</v>
      </c>
      <c r="AQ5" s="2">
        <v>3</v>
      </c>
      <c r="AR5" s="2">
        <v>30</v>
      </c>
      <c r="AS5" s="2">
        <v>1250</v>
      </c>
    </row>
    <row r="6" spans="1:45" hidden="1" x14ac:dyDescent="0.25"/>
    <row r="7" spans="1:45" ht="15.75" hidden="1" x14ac:dyDescent="0.25">
      <c r="A7" s="65"/>
      <c r="B7" s="66"/>
      <c r="D7" s="83" t="s">
        <v>277</v>
      </c>
      <c r="E7" s="82">
        <f>SUM(Table13[Needed Investment])</f>
        <v>36029972</v>
      </c>
    </row>
    <row r="8" spans="1:45" hidden="1" x14ac:dyDescent="0.25"/>
    <row r="9" spans="1:45" hidden="1" x14ac:dyDescent="0.25">
      <c r="B9" s="29"/>
      <c r="E9" s="67" t="s">
        <v>204</v>
      </c>
      <c r="G9" s="67" t="s">
        <v>21</v>
      </c>
      <c r="H9" s="91" t="s">
        <v>205</v>
      </c>
      <c r="I9" s="91" t="s">
        <v>206</v>
      </c>
      <c r="L9" s="67" t="s">
        <v>207</v>
      </c>
      <c r="U9" s="67" t="s">
        <v>208</v>
      </c>
      <c r="W9" s="91" t="s">
        <v>209</v>
      </c>
    </row>
    <row r="10" spans="1:45" hidden="1" x14ac:dyDescent="0.25">
      <c r="B10" s="29"/>
      <c r="E10" t="s">
        <v>166</v>
      </c>
      <c r="G10" t="s">
        <v>210</v>
      </c>
      <c r="H10" s="1" t="s">
        <v>211</v>
      </c>
      <c r="I10" s="1">
        <v>5</v>
      </c>
      <c r="L10" t="s">
        <v>212</v>
      </c>
      <c r="U10" t="s">
        <v>153</v>
      </c>
      <c r="W10" s="1" t="s">
        <v>213</v>
      </c>
    </row>
    <row r="11" spans="1:45" hidden="1" x14ac:dyDescent="0.25">
      <c r="B11" s="29"/>
      <c r="E11" t="s">
        <v>156</v>
      </c>
      <c r="G11" t="s">
        <v>214</v>
      </c>
      <c r="H11" s="1" t="s">
        <v>188</v>
      </c>
      <c r="I11" s="1">
        <v>6</v>
      </c>
      <c r="L11" t="s">
        <v>151</v>
      </c>
      <c r="U11" t="s">
        <v>163</v>
      </c>
      <c r="W11" s="1" t="s">
        <v>165</v>
      </c>
    </row>
    <row r="12" spans="1:45" hidden="1" x14ac:dyDescent="0.25">
      <c r="B12" s="29"/>
      <c r="E12" t="s">
        <v>215</v>
      </c>
      <c r="G12" t="s">
        <v>216</v>
      </c>
      <c r="H12" s="1" t="s">
        <v>140</v>
      </c>
      <c r="L12" t="s">
        <v>217</v>
      </c>
      <c r="U12" t="s">
        <v>143</v>
      </c>
      <c r="W12" s="1" t="s">
        <v>180</v>
      </c>
    </row>
    <row r="13" spans="1:45" hidden="1" x14ac:dyDescent="0.25">
      <c r="B13" s="29"/>
      <c r="E13" t="s">
        <v>218</v>
      </c>
      <c r="G13" t="s">
        <v>139</v>
      </c>
      <c r="H13" s="92" t="s">
        <v>219</v>
      </c>
      <c r="L13" t="s">
        <v>161</v>
      </c>
      <c r="U13" t="s">
        <v>220</v>
      </c>
      <c r="W13" s="1" t="s">
        <v>221</v>
      </c>
    </row>
    <row r="14" spans="1:45" hidden="1" x14ac:dyDescent="0.25">
      <c r="B14" s="29"/>
      <c r="E14" t="s">
        <v>222</v>
      </c>
      <c r="G14" t="s">
        <v>158</v>
      </c>
      <c r="H14" s="92" t="s">
        <v>223</v>
      </c>
      <c r="L14" t="s">
        <v>224</v>
      </c>
      <c r="W14" s="1" t="s">
        <v>225</v>
      </c>
    </row>
    <row r="15" spans="1:45" hidden="1" x14ac:dyDescent="0.25">
      <c r="B15" s="29"/>
      <c r="E15" t="s">
        <v>226</v>
      </c>
      <c r="G15" t="s">
        <v>148</v>
      </c>
      <c r="L15" t="s">
        <v>227</v>
      </c>
    </row>
    <row r="16" spans="1:45" hidden="1" x14ac:dyDescent="0.25">
      <c r="B16" s="29"/>
      <c r="E16" t="s">
        <v>146</v>
      </c>
      <c r="G16" s="84" t="s">
        <v>168</v>
      </c>
      <c r="L16" t="s">
        <v>228</v>
      </c>
    </row>
    <row r="17" spans="2:12" hidden="1" x14ac:dyDescent="0.25">
      <c r="B17" s="29"/>
      <c r="E17" t="s">
        <v>186</v>
      </c>
      <c r="G17" t="s">
        <v>229</v>
      </c>
      <c r="L17" t="s">
        <v>230</v>
      </c>
    </row>
    <row r="18" spans="2:12" hidden="1" x14ac:dyDescent="0.25">
      <c r="B18" s="29"/>
      <c r="E18" t="s">
        <v>137</v>
      </c>
      <c r="L18" t="s">
        <v>231</v>
      </c>
    </row>
    <row r="19" spans="2:12" hidden="1" x14ac:dyDescent="0.25">
      <c r="B19" s="29"/>
      <c r="E19" t="s">
        <v>174</v>
      </c>
      <c r="L19" t="s">
        <v>232</v>
      </c>
    </row>
    <row r="20" spans="2:12" hidden="1" x14ac:dyDescent="0.25">
      <c r="B20" s="29"/>
      <c r="E20" t="s">
        <v>194</v>
      </c>
      <c r="L20" t="s">
        <v>233</v>
      </c>
    </row>
    <row r="21" spans="2:12" hidden="1" x14ac:dyDescent="0.25">
      <c r="B21" s="29"/>
      <c r="E21" t="s">
        <v>234</v>
      </c>
      <c r="L21" t="s">
        <v>142</v>
      </c>
    </row>
    <row r="22" spans="2:12" hidden="1" x14ac:dyDescent="0.25">
      <c r="B22" s="29"/>
      <c r="E22" t="s">
        <v>235</v>
      </c>
      <c r="L22" t="s">
        <v>236</v>
      </c>
    </row>
    <row r="23" spans="2:12" hidden="1" x14ac:dyDescent="0.25">
      <c r="B23" s="29"/>
      <c r="E23" t="s">
        <v>237</v>
      </c>
      <c r="L23" t="s">
        <v>238</v>
      </c>
    </row>
    <row r="24" spans="2:12" hidden="1" x14ac:dyDescent="0.25">
      <c r="B24" s="29"/>
      <c r="E24" t="s">
        <v>239</v>
      </c>
      <c r="L24" t="s">
        <v>240</v>
      </c>
    </row>
    <row r="25" spans="2:12" hidden="1" x14ac:dyDescent="0.25">
      <c r="B25" s="29"/>
      <c r="L25" t="s">
        <v>241</v>
      </c>
    </row>
    <row r="26" spans="2:12" hidden="1" x14ac:dyDescent="0.25">
      <c r="B26" s="29"/>
      <c r="L26" s="93" t="s">
        <v>242</v>
      </c>
    </row>
    <row r="27" spans="2:12" hidden="1" x14ac:dyDescent="0.25">
      <c r="B27" s="29"/>
      <c r="L27" t="s">
        <v>243</v>
      </c>
    </row>
    <row r="28" spans="2:12" hidden="1" x14ac:dyDescent="0.25">
      <c r="B28" s="29"/>
      <c r="L28" t="s">
        <v>244</v>
      </c>
    </row>
    <row r="29" spans="2:12" hidden="1" x14ac:dyDescent="0.25">
      <c r="B29" s="29"/>
      <c r="L29" t="s">
        <v>245</v>
      </c>
    </row>
    <row r="30" spans="2:12" hidden="1" x14ac:dyDescent="0.25">
      <c r="B30" s="29"/>
      <c r="L30" t="s">
        <v>246</v>
      </c>
    </row>
    <row r="31" spans="2:12" hidden="1" x14ac:dyDescent="0.25">
      <c r="B31" s="29"/>
      <c r="L31" t="s">
        <v>247</v>
      </c>
    </row>
    <row r="32" spans="2:12" hidden="1" x14ac:dyDescent="0.25">
      <c r="B32" s="29"/>
      <c r="L32" t="s">
        <v>248</v>
      </c>
    </row>
    <row r="33" spans="2:18" hidden="1" x14ac:dyDescent="0.25">
      <c r="B33" s="29"/>
      <c r="L33" t="s">
        <v>249</v>
      </c>
    </row>
    <row r="34" spans="2:18" hidden="1" x14ac:dyDescent="0.25">
      <c r="B34" s="29"/>
      <c r="L34" t="s">
        <v>250</v>
      </c>
    </row>
    <row r="35" spans="2:18" hidden="1" x14ac:dyDescent="0.25">
      <c r="B35" s="29"/>
      <c r="L35" t="s">
        <v>251</v>
      </c>
    </row>
    <row r="36" spans="2:18" hidden="1" x14ac:dyDescent="0.25">
      <c r="B36" s="29"/>
      <c r="L36" t="s">
        <v>252</v>
      </c>
    </row>
    <row r="37" spans="2:18" hidden="1" x14ac:dyDescent="0.25">
      <c r="B37" s="29"/>
      <c r="L37" t="s">
        <v>253</v>
      </c>
    </row>
    <row r="38" spans="2:18" hidden="1" x14ac:dyDescent="0.25">
      <c r="B38" s="29"/>
      <c r="L38" t="s">
        <v>254</v>
      </c>
    </row>
    <row r="39" spans="2:18" hidden="1" x14ac:dyDescent="0.25">
      <c r="B39" s="29"/>
      <c r="L39" t="s">
        <v>255</v>
      </c>
    </row>
    <row r="40" spans="2:18" hidden="1" x14ac:dyDescent="0.25">
      <c r="B40" s="29"/>
      <c r="L40" t="s">
        <v>256</v>
      </c>
    </row>
    <row r="41" spans="2:18" hidden="1" x14ac:dyDescent="0.25">
      <c r="B41" s="29"/>
      <c r="L41" t="s">
        <v>257</v>
      </c>
    </row>
    <row r="42" spans="2:18" hidden="1" x14ac:dyDescent="0.25">
      <c r="B42" s="29"/>
      <c r="L42" t="s">
        <v>258</v>
      </c>
    </row>
    <row r="43" spans="2:18" hidden="1" x14ac:dyDescent="0.25">
      <c r="B43" s="29"/>
      <c r="L43" t="s">
        <v>259</v>
      </c>
    </row>
    <row r="44" spans="2:18" hidden="1" x14ac:dyDescent="0.25">
      <c r="B44" s="29"/>
      <c r="L44" t="s">
        <v>260</v>
      </c>
    </row>
    <row r="45" spans="2:18" x14ac:dyDescent="0.25">
      <c r="N45" s="147" t="s">
        <v>519</v>
      </c>
      <c r="O45" s="148"/>
      <c r="P45" s="149">
        <v>40417510</v>
      </c>
      <c r="Q45" s="149">
        <v>34532721</v>
      </c>
      <c r="R45" s="149">
        <v>5884789</v>
      </c>
    </row>
    <row r="49" spans="4:4" x14ac:dyDescent="0.25">
      <c r="D49" s="143"/>
    </row>
  </sheetData>
  <mergeCells count="3">
    <mergeCell ref="A1:B1"/>
    <mergeCell ref="F1:J1"/>
    <mergeCell ref="K1:L1"/>
  </mergeCells>
  <dataValidations count="7">
    <dataValidation type="list" allowBlank="1" showInputMessage="1" showErrorMessage="1" sqref="E3:E5" xr:uid="{3C300E63-F8A9-4D95-928C-02B7DB7F74B6}">
      <formula1>$E$10:$E$24</formula1>
    </dataValidation>
    <dataValidation type="list" allowBlank="1" showInputMessage="1" showErrorMessage="1" sqref="G3:G5" xr:uid="{7D63852F-1DA6-4675-8840-EA17182B7F3F}">
      <formula1>$G$10:$G$17</formula1>
    </dataValidation>
    <dataValidation type="list" allowBlank="1" showInputMessage="1" showErrorMessage="1" sqref="H3:H5" xr:uid="{0E2581C2-E5D2-4319-90CF-2AFD4C8BE2D6}">
      <formula1>$H$10:$H$14</formula1>
    </dataValidation>
    <dataValidation type="list" allowBlank="1" showInputMessage="1" showErrorMessage="1" sqref="I3:I5" xr:uid="{0FFAE3DD-AF01-4D35-8925-3EB9F6FCD7E8}">
      <formula1>$I$10:$I$11</formula1>
    </dataValidation>
    <dataValidation type="list" allowBlank="1" showInputMessage="1" showErrorMessage="1" sqref="L3:L5" xr:uid="{5255B71A-7ABE-4F62-B5B0-53A34F1DE177}">
      <formula1>$L$10:$L$45</formula1>
    </dataValidation>
    <dataValidation type="list" allowBlank="1" showInputMessage="1" showErrorMessage="1" sqref="U3:U5" xr:uid="{08B44449-CB53-4960-94C9-DBD7BDC46054}">
      <formula1>$U$10:$U$13</formula1>
    </dataValidation>
    <dataValidation type="list" allowBlank="1" showInputMessage="1" showErrorMessage="1" sqref="W3:W5" xr:uid="{992D1788-75A5-4B68-BC48-F9292615C7F7}">
      <formula1>$W$10:$W$14</formula1>
    </dataValidation>
  </dataValidations>
  <pageMargins left="0.7" right="0.7" top="0.75" bottom="0.75" header="0.3" footer="0.3"/>
  <pageSetup paperSize="17" orientation="landscape"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BAAC2-4C85-47E5-8B05-89DA325CE557}">
  <sheetPr>
    <pageSetUpPr fitToPage="1"/>
  </sheetPr>
  <dimension ref="A1:AS53"/>
  <sheetViews>
    <sheetView workbookViewId="0">
      <selection activeCell="AT57" sqref="AT57"/>
    </sheetView>
  </sheetViews>
  <sheetFormatPr defaultRowHeight="15" x14ac:dyDescent="0.25"/>
  <cols>
    <col min="1" max="1" width="9.85546875" customWidth="1"/>
    <col min="2" max="2" width="8.28515625" customWidth="1"/>
    <col min="3" max="3" width="9.7109375" customWidth="1"/>
    <col min="4" max="4" width="18" style="39" customWidth="1"/>
    <col min="5" max="5" width="18.140625" customWidth="1"/>
    <col min="6" max="6" width="13" customWidth="1"/>
    <col min="7" max="7" width="12" customWidth="1"/>
    <col min="8" max="8" width="10" style="1" customWidth="1"/>
    <col min="9" max="9" width="10.5703125" style="1" customWidth="1"/>
    <col min="10" max="10" width="15.85546875" style="36" customWidth="1"/>
    <col min="11" max="11" width="15.7109375" style="36" customWidth="1"/>
    <col min="12" max="12" width="29" customWidth="1"/>
    <col min="13" max="13" width="41.140625" customWidth="1"/>
    <col min="14" max="14" width="10" style="1" customWidth="1"/>
    <col min="15" max="15" width="21.28515625" hidden="1" customWidth="1"/>
    <col min="16" max="16" width="14" customWidth="1"/>
    <col min="17" max="18" width="11.42578125" customWidth="1"/>
    <col min="19" max="19" width="19.42578125" hidden="1" customWidth="1"/>
    <col min="20" max="20" width="23.5703125" hidden="1" customWidth="1"/>
    <col min="21" max="21" width="20.42578125" hidden="1" customWidth="1"/>
    <col min="22" max="22" width="42.140625" customWidth="1"/>
    <col min="23" max="23" width="12.85546875" style="34" customWidth="1"/>
    <col min="24" max="26" width="20.42578125" style="1" hidden="1" customWidth="1"/>
    <col min="27" max="27" width="12.28515625" hidden="1" customWidth="1"/>
    <col min="28" max="28" width="11.5703125" hidden="1" customWidth="1"/>
    <col min="29" max="29" width="11.42578125" hidden="1" customWidth="1"/>
    <col min="30" max="30" width="12.5703125" hidden="1" customWidth="1"/>
    <col min="31" max="45" width="19.85546875" style="34" hidden="1" customWidth="1"/>
    <col min="46" max="48" width="19.85546875" customWidth="1"/>
  </cols>
  <sheetData>
    <row r="1" spans="1:45" ht="37.5" customHeight="1" thickBot="1" x14ac:dyDescent="0.3">
      <c r="A1" s="341" t="s">
        <v>514</v>
      </c>
      <c r="B1" s="342"/>
      <c r="C1" s="342"/>
      <c r="D1" s="138" t="s">
        <v>515</v>
      </c>
      <c r="F1" s="344" t="s">
        <v>520</v>
      </c>
      <c r="G1" s="344"/>
      <c r="H1" s="344"/>
      <c r="I1" s="344"/>
      <c r="J1" s="344"/>
      <c r="L1" s="144" t="s">
        <v>516</v>
      </c>
      <c r="M1" s="36"/>
      <c r="V1" s="138"/>
      <c r="W1" s="145"/>
      <c r="X1" s="138"/>
    </row>
    <row r="2" spans="1:45" s="308" customFormat="1" ht="33.75" customHeight="1" thickBot="1" x14ac:dyDescent="0.3">
      <c r="A2" s="319" t="s">
        <v>3</v>
      </c>
      <c r="B2" s="305" t="s">
        <v>6</v>
      </c>
      <c r="C2" s="305" t="s">
        <v>123</v>
      </c>
      <c r="D2" s="303" t="s">
        <v>12</v>
      </c>
      <c r="E2" s="303" t="s">
        <v>278</v>
      </c>
      <c r="F2" s="305" t="s">
        <v>17</v>
      </c>
      <c r="G2" s="305" t="s">
        <v>20</v>
      </c>
      <c r="H2" s="303" t="s">
        <v>23</v>
      </c>
      <c r="I2" s="303" t="s">
        <v>25</v>
      </c>
      <c r="J2" s="304" t="s">
        <v>27</v>
      </c>
      <c r="K2" s="305" t="s">
        <v>29</v>
      </c>
      <c r="L2" s="303" t="s">
        <v>31</v>
      </c>
      <c r="M2" s="303" t="s">
        <v>33</v>
      </c>
      <c r="N2" s="305" t="s">
        <v>124</v>
      </c>
      <c r="O2" s="306" t="s">
        <v>38</v>
      </c>
      <c r="P2" s="305" t="s">
        <v>41</v>
      </c>
      <c r="Q2" s="305" t="s">
        <v>125</v>
      </c>
      <c r="R2" s="305" t="s">
        <v>126</v>
      </c>
      <c r="S2" s="303" t="s">
        <v>48</v>
      </c>
      <c r="T2" s="303" t="s">
        <v>51</v>
      </c>
      <c r="U2" s="303" t="s">
        <v>54</v>
      </c>
      <c r="V2" s="303" t="s">
        <v>57</v>
      </c>
      <c r="W2" s="320" t="s">
        <v>60</v>
      </c>
      <c r="X2" s="303" t="s">
        <v>63</v>
      </c>
      <c r="Y2" s="303" t="s">
        <v>66</v>
      </c>
      <c r="Z2" s="303" t="s">
        <v>67</v>
      </c>
      <c r="AA2" s="305" t="s">
        <v>69</v>
      </c>
      <c r="AB2" s="305" t="s">
        <v>72</v>
      </c>
      <c r="AC2" s="305" t="s">
        <v>74</v>
      </c>
      <c r="AD2" s="305" t="s">
        <v>76</v>
      </c>
      <c r="AE2" s="307" t="s">
        <v>127</v>
      </c>
      <c r="AF2" s="307" t="s">
        <v>128</v>
      </c>
      <c r="AG2" s="307" t="s">
        <v>129</v>
      </c>
      <c r="AH2" s="307" t="s">
        <v>81</v>
      </c>
      <c r="AI2" s="307" t="s">
        <v>83</v>
      </c>
      <c r="AJ2" s="307" t="s">
        <v>84</v>
      </c>
      <c r="AK2" s="307" t="s">
        <v>85</v>
      </c>
      <c r="AL2" s="307" t="s">
        <v>86</v>
      </c>
      <c r="AM2" s="307" t="s">
        <v>130</v>
      </c>
      <c r="AN2" s="307" t="s">
        <v>131</v>
      </c>
      <c r="AO2" s="307" t="s">
        <v>132</v>
      </c>
      <c r="AP2" s="307" t="s">
        <v>133</v>
      </c>
      <c r="AQ2" s="307" t="s">
        <v>134</v>
      </c>
      <c r="AR2" s="307" t="s">
        <v>135</v>
      </c>
      <c r="AS2" s="307" t="s">
        <v>136</v>
      </c>
    </row>
    <row r="3" spans="1:45" s="313" customFormat="1" ht="45" x14ac:dyDescent="0.2">
      <c r="A3" s="12"/>
      <c r="B3" s="12"/>
      <c r="C3" s="12"/>
      <c r="D3" s="294" t="s">
        <v>279</v>
      </c>
      <c r="E3" s="9" t="s">
        <v>156</v>
      </c>
      <c r="F3" s="23" t="s">
        <v>157</v>
      </c>
      <c r="G3" s="11" t="s">
        <v>158</v>
      </c>
      <c r="H3" s="20" t="s">
        <v>140</v>
      </c>
      <c r="I3" s="20">
        <v>6</v>
      </c>
      <c r="J3" s="21" t="s">
        <v>280</v>
      </c>
      <c r="K3" s="21" t="s">
        <v>281</v>
      </c>
      <c r="L3" s="21" t="s">
        <v>254</v>
      </c>
      <c r="M3" s="146" t="s">
        <v>282</v>
      </c>
      <c r="N3" s="21">
        <v>9</v>
      </c>
      <c r="O3" s="297">
        <v>0</v>
      </c>
      <c r="P3" s="296">
        <v>250000</v>
      </c>
      <c r="Q3" s="297">
        <v>213600</v>
      </c>
      <c r="R3" s="297">
        <f>Table134[[#This Row],[PROJECT TOTAL]]*0.1456</f>
        <v>36400</v>
      </c>
      <c r="S3" s="296">
        <v>0</v>
      </c>
      <c r="T3" s="297">
        <f>Table134[[#This Row],[PROJECT TOTAL]]-Table134[[#This Row],[FUNDED TO DATE]]</f>
        <v>250000</v>
      </c>
      <c r="U3" s="9" t="s">
        <v>283</v>
      </c>
      <c r="V3" s="90" t="s">
        <v>284</v>
      </c>
      <c r="W3" s="13" t="s">
        <v>165</v>
      </c>
      <c r="X3" s="13">
        <v>2018</v>
      </c>
      <c r="Y3" s="13">
        <v>2018</v>
      </c>
      <c r="Z3" s="13">
        <v>2018</v>
      </c>
      <c r="AA3" s="317">
        <v>35.047777000000004</v>
      </c>
      <c r="AB3" s="298">
        <v>-107.399421</v>
      </c>
      <c r="AC3" s="317">
        <v>35.051744999999997</v>
      </c>
      <c r="AD3" s="317">
        <v>-107.474564</v>
      </c>
      <c r="AE3" s="299">
        <v>0</v>
      </c>
      <c r="AF3" s="296">
        <v>0</v>
      </c>
      <c r="AG3" s="12">
        <v>0</v>
      </c>
      <c r="AH3" s="12">
        <v>9</v>
      </c>
      <c r="AI3" s="12">
        <v>0</v>
      </c>
      <c r="AJ3" s="12">
        <v>0</v>
      </c>
      <c r="AK3" s="12">
        <v>0</v>
      </c>
      <c r="AL3" s="318">
        <f>50</f>
        <v>50</v>
      </c>
      <c r="AM3" s="299">
        <f>Table134[[#This Row],[FUNDED TO DATE]]</f>
        <v>0</v>
      </c>
      <c r="AN3" s="296">
        <v>0</v>
      </c>
      <c r="AO3" s="12">
        <v>0</v>
      </c>
      <c r="AP3" s="12">
        <v>0</v>
      </c>
      <c r="AQ3" s="12">
        <v>0</v>
      </c>
      <c r="AR3" s="12">
        <v>0</v>
      </c>
      <c r="AS3" s="12">
        <v>250</v>
      </c>
    </row>
    <row r="4" spans="1:45" s="309" customFormat="1" ht="45" x14ac:dyDescent="0.2">
      <c r="A4" s="2"/>
      <c r="B4" s="2"/>
      <c r="C4" s="2"/>
      <c r="D4" s="128" t="s">
        <v>285</v>
      </c>
      <c r="E4" s="4" t="s">
        <v>156</v>
      </c>
      <c r="F4" s="285" t="s">
        <v>157</v>
      </c>
      <c r="G4" s="3" t="s">
        <v>158</v>
      </c>
      <c r="H4" s="104" t="s">
        <v>140</v>
      </c>
      <c r="I4" s="104">
        <v>6</v>
      </c>
      <c r="J4" s="315" t="s">
        <v>286</v>
      </c>
      <c r="K4" s="315" t="s">
        <v>286</v>
      </c>
      <c r="L4" s="123" t="s">
        <v>287</v>
      </c>
      <c r="M4" s="290" t="s">
        <v>288</v>
      </c>
      <c r="N4" s="123">
        <v>0.25</v>
      </c>
      <c r="O4" s="5">
        <v>0</v>
      </c>
      <c r="P4" s="5">
        <v>200000</v>
      </c>
      <c r="Q4" s="24">
        <f>Table134[[#This Row],[PROJECT TOTAL]]*0.8544</f>
        <v>170880</v>
      </c>
      <c r="R4" s="24">
        <f>Table134[[#This Row],[PROJECT TOTAL]]*0.1456</f>
        <v>29120</v>
      </c>
      <c r="S4" s="5">
        <v>0</v>
      </c>
      <c r="T4" s="24">
        <f>Table134[[#This Row],[PROJECT TOTAL]]-Table134[[#This Row],[FUNDED TO DATE]]</f>
        <v>200000</v>
      </c>
      <c r="U4" s="4" t="s">
        <v>283</v>
      </c>
      <c r="V4" s="135" t="s">
        <v>289</v>
      </c>
      <c r="W4" s="14" t="s">
        <v>165</v>
      </c>
      <c r="X4" s="14">
        <v>2018</v>
      </c>
      <c r="Y4" s="14">
        <v>2018</v>
      </c>
      <c r="Z4" s="14">
        <v>2018</v>
      </c>
      <c r="AA4" s="289">
        <v>35.051841000000003</v>
      </c>
      <c r="AB4" s="286">
        <v>-107.474777</v>
      </c>
      <c r="AC4" s="289">
        <v>35.051841000000003</v>
      </c>
      <c r="AD4" s="289">
        <v>-107.474777</v>
      </c>
      <c r="AE4" s="287">
        <v>0</v>
      </c>
      <c r="AF4" s="5"/>
      <c r="AG4" s="2"/>
      <c r="AH4" s="2">
        <v>0</v>
      </c>
      <c r="AI4" s="2"/>
      <c r="AJ4" s="2"/>
      <c r="AK4" s="2"/>
      <c r="AL4" s="292">
        <f>50</f>
        <v>50</v>
      </c>
      <c r="AM4" s="287">
        <f>Table134[[#This Row],[FUNDED TO DATE]]</f>
        <v>0</v>
      </c>
      <c r="AN4" s="5"/>
      <c r="AO4" s="2">
        <f>Table134[[#This Row],[LENTH (Miles)]]</f>
        <v>0.25</v>
      </c>
      <c r="AP4" s="2"/>
      <c r="AQ4" s="2"/>
      <c r="AR4" s="2"/>
      <c r="AS4" s="2"/>
    </row>
    <row r="5" spans="1:45" s="309" customFormat="1" ht="48" x14ac:dyDescent="0.2">
      <c r="A5" s="2"/>
      <c r="B5" s="2"/>
      <c r="C5" s="2"/>
      <c r="D5" s="128" t="s">
        <v>290</v>
      </c>
      <c r="E5" s="4" t="s">
        <v>166</v>
      </c>
      <c r="F5" s="285" t="s">
        <v>291</v>
      </c>
      <c r="G5" s="3" t="s">
        <v>210</v>
      </c>
      <c r="H5" s="104" t="s">
        <v>140</v>
      </c>
      <c r="I5" s="104">
        <v>6</v>
      </c>
      <c r="J5" s="123" t="s">
        <v>292</v>
      </c>
      <c r="K5" s="123" t="s">
        <v>293</v>
      </c>
      <c r="L5" s="123" t="s">
        <v>294</v>
      </c>
      <c r="M5" s="290" t="s">
        <v>295</v>
      </c>
      <c r="N5" s="123">
        <v>1.2</v>
      </c>
      <c r="O5" s="5">
        <v>0</v>
      </c>
      <c r="P5" s="5">
        <v>344000</v>
      </c>
      <c r="Q5" s="24">
        <f>Table134[[#This Row],[PROJECT TOTAL]]*0.8544</f>
        <v>293913.60000000003</v>
      </c>
      <c r="R5" s="24">
        <f>Table134[[#This Row],[PROJECT TOTAL]]*0.1456</f>
        <v>50086.400000000001</v>
      </c>
      <c r="S5" s="5">
        <v>0</v>
      </c>
      <c r="T5" s="24">
        <f>Table134[[#This Row],[PROJECT TOTAL]]-Table134[[#This Row],[FUNDED TO DATE]]</f>
        <v>344000</v>
      </c>
      <c r="U5" s="4" t="s">
        <v>283</v>
      </c>
      <c r="V5" s="135" t="s">
        <v>296</v>
      </c>
      <c r="W5" s="14" t="s">
        <v>165</v>
      </c>
      <c r="X5" s="14">
        <v>2020</v>
      </c>
      <c r="Y5" s="14">
        <v>2020</v>
      </c>
      <c r="Z5" s="14">
        <v>2020</v>
      </c>
      <c r="AA5" s="289">
        <v>35.07376</v>
      </c>
      <c r="AB5" s="286">
        <v>-107.75561500000001</v>
      </c>
      <c r="AC5" s="289">
        <v>35.084015000000001</v>
      </c>
      <c r="AD5" s="289">
        <v>-107.770979</v>
      </c>
      <c r="AE5" s="287">
        <v>0</v>
      </c>
      <c r="AF5" s="5"/>
      <c r="AG5" s="2"/>
      <c r="AH5" s="2">
        <v>1.2</v>
      </c>
      <c r="AI5" s="2"/>
      <c r="AJ5" s="2"/>
      <c r="AK5" s="2"/>
      <c r="AL5" s="292">
        <f>50</f>
        <v>50</v>
      </c>
      <c r="AM5" s="287">
        <f>Table134[[#This Row],[FUNDED TO DATE]]</f>
        <v>0</v>
      </c>
      <c r="AN5" s="5"/>
      <c r="AO5" s="2">
        <f>Table134[[#This Row],[LENTH (Miles)]]</f>
        <v>1.2</v>
      </c>
      <c r="AP5" s="2"/>
      <c r="AQ5" s="2"/>
      <c r="AR5" s="2"/>
      <c r="AS5" s="2"/>
    </row>
    <row r="6" spans="1:45" s="309" customFormat="1" ht="56.25" x14ac:dyDescent="0.2">
      <c r="A6" s="2"/>
      <c r="B6" s="2"/>
      <c r="C6" s="2"/>
      <c r="D6" s="128" t="s">
        <v>297</v>
      </c>
      <c r="E6" s="4" t="s">
        <v>156</v>
      </c>
      <c r="F6" s="285" t="s">
        <v>298</v>
      </c>
      <c r="G6" s="3" t="s">
        <v>210</v>
      </c>
      <c r="H6" s="104" t="s">
        <v>140</v>
      </c>
      <c r="I6" s="104">
        <v>6</v>
      </c>
      <c r="J6" s="123" t="s">
        <v>299</v>
      </c>
      <c r="K6" s="123" t="s">
        <v>299</v>
      </c>
      <c r="L6" s="123" t="s">
        <v>300</v>
      </c>
      <c r="M6" s="135" t="s">
        <v>301</v>
      </c>
      <c r="N6" s="123">
        <v>0.25</v>
      </c>
      <c r="O6" s="5">
        <v>0</v>
      </c>
      <c r="P6" s="5">
        <v>250000</v>
      </c>
      <c r="Q6" s="24">
        <f>Table134[[#This Row],[PROJECT TOTAL]]*0.8544</f>
        <v>213600</v>
      </c>
      <c r="R6" s="24">
        <f>Table134[[#This Row],[PROJECT TOTAL]]*0.1456</f>
        <v>36400</v>
      </c>
      <c r="S6" s="5">
        <v>0</v>
      </c>
      <c r="T6" s="24">
        <f>Table134[[#This Row],[PROJECT TOTAL]]-Table134[[#This Row],[FUNDED TO DATE]]</f>
        <v>250000</v>
      </c>
      <c r="U6" s="4" t="s">
        <v>283</v>
      </c>
      <c r="V6" s="135" t="s">
        <v>302</v>
      </c>
      <c r="W6" s="14" t="s">
        <v>221</v>
      </c>
      <c r="X6" s="14">
        <v>2018</v>
      </c>
      <c r="Y6" s="14">
        <v>2018</v>
      </c>
      <c r="Z6" s="14">
        <v>2018</v>
      </c>
      <c r="AA6" s="289">
        <v>35.075445999999999</v>
      </c>
      <c r="AB6" s="286">
        <v>-107.59376</v>
      </c>
      <c r="AC6" s="289">
        <v>35.075445999999999</v>
      </c>
      <c r="AD6" s="289">
        <v>-107.59376</v>
      </c>
      <c r="AE6" s="287">
        <v>0</v>
      </c>
      <c r="AF6" s="5">
        <v>0</v>
      </c>
      <c r="AG6" s="2">
        <v>0</v>
      </c>
      <c r="AH6" s="2">
        <v>0</v>
      </c>
      <c r="AI6" s="2">
        <v>0</v>
      </c>
      <c r="AJ6" s="2">
        <v>0</v>
      </c>
      <c r="AK6" s="2">
        <v>0</v>
      </c>
      <c r="AL6" s="292">
        <f>50</f>
        <v>50</v>
      </c>
      <c r="AM6" s="287">
        <f>Table134[[#This Row],[FUNDED TO DATE]]</f>
        <v>0</v>
      </c>
      <c r="AN6" s="5">
        <v>0</v>
      </c>
      <c r="AO6" s="2">
        <f>Table134[[#This Row],[LENTH (Miles)]]</f>
        <v>0.25</v>
      </c>
      <c r="AP6" s="2">
        <f>Table134[[#This Row],[LENTH (Miles)]]</f>
        <v>0.25</v>
      </c>
      <c r="AQ6" s="2">
        <f>Table134[[#This Row],[LENTH (Miles)]]</f>
        <v>0.25</v>
      </c>
      <c r="AR6" s="2">
        <f>Table134[[#This Row],[LENTH (Miles)]]</f>
        <v>0.25</v>
      </c>
      <c r="AS6" s="2">
        <f>Table134[[#This Row],[LENTH (Miles)]]</f>
        <v>0.25</v>
      </c>
    </row>
    <row r="7" spans="1:45" s="309" customFormat="1" ht="56.25" x14ac:dyDescent="0.2">
      <c r="A7" s="2"/>
      <c r="B7" s="2"/>
      <c r="C7" s="2"/>
      <c r="D7" s="128" t="s">
        <v>303</v>
      </c>
      <c r="E7" s="4" t="s">
        <v>194</v>
      </c>
      <c r="F7" s="285" t="s">
        <v>195</v>
      </c>
      <c r="G7" s="3" t="s">
        <v>148</v>
      </c>
      <c r="H7" s="104" t="s">
        <v>140</v>
      </c>
      <c r="I7" s="104">
        <v>6</v>
      </c>
      <c r="J7" s="285" t="s">
        <v>304</v>
      </c>
      <c r="K7" s="285" t="s">
        <v>304</v>
      </c>
      <c r="L7" s="123" t="s">
        <v>305</v>
      </c>
      <c r="M7" s="135" t="s">
        <v>306</v>
      </c>
      <c r="N7" s="123">
        <v>0.25</v>
      </c>
      <c r="O7" s="5">
        <v>0</v>
      </c>
      <c r="P7" s="5">
        <v>444000</v>
      </c>
      <c r="Q7" s="24">
        <f>Table134[[#This Row],[PROJECT TOTAL]]*0.8544</f>
        <v>379353.60000000003</v>
      </c>
      <c r="R7" s="24">
        <f>Table134[[#This Row],[PROJECT TOTAL]]*0.1456</f>
        <v>64646.400000000001</v>
      </c>
      <c r="S7" s="5">
        <v>0</v>
      </c>
      <c r="T7" s="24">
        <f>Table134[[#This Row],[PROJECT TOTAL]]-Table134[[#This Row],[FUNDED TO DATE]]</f>
        <v>444000</v>
      </c>
      <c r="U7" s="4" t="s">
        <v>283</v>
      </c>
      <c r="V7" s="135" t="s">
        <v>307</v>
      </c>
      <c r="W7" s="14" t="s">
        <v>180</v>
      </c>
      <c r="X7" s="14">
        <v>2020</v>
      </c>
      <c r="Y7" s="14">
        <v>2020</v>
      </c>
      <c r="Z7" s="14">
        <v>2020</v>
      </c>
      <c r="AA7" s="289">
        <v>35.195824000000002</v>
      </c>
      <c r="AB7" s="286">
        <v>-107.323758</v>
      </c>
      <c r="AC7" s="289">
        <v>35.195824000000002</v>
      </c>
      <c r="AD7" s="289">
        <v>-107.323758</v>
      </c>
      <c r="AE7" s="287">
        <v>0</v>
      </c>
      <c r="AF7" s="5">
        <v>0</v>
      </c>
      <c r="AG7" s="2">
        <v>0</v>
      </c>
      <c r="AH7" s="2">
        <v>0.1</v>
      </c>
      <c r="AI7" s="2">
        <v>0</v>
      </c>
      <c r="AJ7" s="2">
        <v>0</v>
      </c>
      <c r="AK7" s="2">
        <v>0</v>
      </c>
      <c r="AL7" s="292">
        <f>50</f>
        <v>50</v>
      </c>
      <c r="AM7" s="287">
        <f>Table134[[#This Row],[FUNDED TO DATE]]</f>
        <v>0</v>
      </c>
      <c r="AN7" s="5">
        <v>0</v>
      </c>
      <c r="AO7" s="2">
        <f>Table134[[#This Row],[LENTH (Miles)]]</f>
        <v>0.25</v>
      </c>
      <c r="AP7" s="2">
        <f>Table134[[#This Row],[LENTH (Miles)]]</f>
        <v>0.25</v>
      </c>
      <c r="AQ7" s="2">
        <f>Table134[[#This Row],[LENTH (Miles)]]</f>
        <v>0.25</v>
      </c>
      <c r="AR7" s="2">
        <f>Table134[[#This Row],[LENTH (Miles)]]</f>
        <v>0.25</v>
      </c>
      <c r="AS7" s="2">
        <f>Table134[[#This Row],[LENTH (Miles)]]</f>
        <v>0.25</v>
      </c>
    </row>
    <row r="8" spans="1:45" s="309" customFormat="1" ht="56.25" x14ac:dyDescent="0.2">
      <c r="A8" s="2"/>
      <c r="B8" s="2" t="s">
        <v>547</v>
      </c>
      <c r="C8" s="2"/>
      <c r="D8" s="128" t="s">
        <v>308</v>
      </c>
      <c r="E8" s="4" t="s">
        <v>166</v>
      </c>
      <c r="F8" s="285" t="s">
        <v>309</v>
      </c>
      <c r="G8" s="3" t="s">
        <v>158</v>
      </c>
      <c r="H8" s="104" t="s">
        <v>140</v>
      </c>
      <c r="I8" s="104">
        <v>6</v>
      </c>
      <c r="J8" s="123" t="s">
        <v>310</v>
      </c>
      <c r="K8" s="123" t="s">
        <v>311</v>
      </c>
      <c r="L8" s="123" t="s">
        <v>312</v>
      </c>
      <c r="M8" s="135" t="s">
        <v>313</v>
      </c>
      <c r="N8" s="123">
        <v>5.3</v>
      </c>
      <c r="O8" s="5">
        <v>0</v>
      </c>
      <c r="P8" s="5">
        <v>516000</v>
      </c>
      <c r="Q8" s="24">
        <f>Table134[[#This Row],[PROJECT TOTAL]]*0.8544</f>
        <v>440870.40000000002</v>
      </c>
      <c r="R8" s="24">
        <f>Table134[[#This Row],[PROJECT TOTAL]]*0.1456</f>
        <v>75129.600000000006</v>
      </c>
      <c r="S8" s="5">
        <v>0</v>
      </c>
      <c r="T8" s="24">
        <f>Table134[[#This Row],[PROJECT TOTAL]]-Table134[[#This Row],[FUNDED TO DATE]]</f>
        <v>516000</v>
      </c>
      <c r="U8" s="4" t="s">
        <v>283</v>
      </c>
      <c r="V8" s="135" t="s">
        <v>314</v>
      </c>
      <c r="W8" s="14" t="s">
        <v>221</v>
      </c>
      <c r="X8" s="14">
        <v>2020</v>
      </c>
      <c r="Y8" s="14">
        <v>2020</v>
      </c>
      <c r="Z8" s="14">
        <v>2020</v>
      </c>
      <c r="AA8" s="289">
        <v>35.047572000000002</v>
      </c>
      <c r="AB8" s="286">
        <v>-107.618157</v>
      </c>
      <c r="AC8" s="289">
        <v>34.973547000000003</v>
      </c>
      <c r="AD8" s="289">
        <v>-107.63094599999999</v>
      </c>
      <c r="AE8" s="287">
        <v>0</v>
      </c>
      <c r="AF8" s="5">
        <v>0</v>
      </c>
      <c r="AG8" s="2">
        <v>0</v>
      </c>
      <c r="AH8" s="2">
        <v>5.3</v>
      </c>
      <c r="AI8" s="2">
        <v>0</v>
      </c>
      <c r="AJ8" s="2">
        <v>0</v>
      </c>
      <c r="AK8" s="2">
        <v>0</v>
      </c>
      <c r="AL8" s="292">
        <f>50</f>
        <v>50</v>
      </c>
      <c r="AM8" s="287">
        <f>Table134[[#This Row],[FUNDED TO DATE]]</f>
        <v>0</v>
      </c>
      <c r="AN8" s="5">
        <v>0</v>
      </c>
      <c r="AO8" s="2">
        <f>Table134[[#This Row],[LENTH (Miles)]]</f>
        <v>5.3</v>
      </c>
      <c r="AP8" s="2">
        <f>Table134[[#This Row],[LENTH (Miles)]]</f>
        <v>5.3</v>
      </c>
      <c r="AQ8" s="2">
        <f>Table134[[#This Row],[LENTH (Miles)]]</f>
        <v>5.3</v>
      </c>
      <c r="AR8" s="2">
        <f>Table134[[#This Row],[LENTH (Miles)]]</f>
        <v>5.3</v>
      </c>
      <c r="AS8" s="2">
        <f>Table134[[#This Row],[LENTH (Miles)]]</f>
        <v>5.3</v>
      </c>
    </row>
    <row r="9" spans="1:45" s="309" customFormat="1" ht="73.5" customHeight="1" x14ac:dyDescent="0.2">
      <c r="A9" s="2"/>
      <c r="B9" s="2"/>
      <c r="C9" s="2"/>
      <c r="D9" s="128" t="s">
        <v>315</v>
      </c>
      <c r="E9" s="4" t="s">
        <v>316</v>
      </c>
      <c r="F9" s="285" t="s">
        <v>317</v>
      </c>
      <c r="G9" s="3" t="s">
        <v>210</v>
      </c>
      <c r="H9" s="104" t="s">
        <v>140</v>
      </c>
      <c r="I9" s="104">
        <v>6</v>
      </c>
      <c r="J9" s="123" t="s">
        <v>318</v>
      </c>
      <c r="K9" s="123" t="s">
        <v>318</v>
      </c>
      <c r="L9" s="123" t="s">
        <v>319</v>
      </c>
      <c r="M9" s="135" t="s">
        <v>320</v>
      </c>
      <c r="N9" s="123">
        <v>0.75</v>
      </c>
      <c r="O9" s="5">
        <v>0</v>
      </c>
      <c r="P9" s="5">
        <v>319000</v>
      </c>
      <c r="Q9" s="24">
        <f>Table134[[#This Row],[PROJECT TOTAL]]*0.8544</f>
        <v>272553.60000000003</v>
      </c>
      <c r="R9" s="24">
        <f>Table134[[#This Row],[PROJECT TOTAL]]*0.1456</f>
        <v>46446.400000000001</v>
      </c>
      <c r="S9" s="5">
        <v>0</v>
      </c>
      <c r="T9" s="24">
        <f>Table134[[#This Row],[PROJECT TOTAL]]-Table134[[#This Row],[FUNDED TO DATE]]</f>
        <v>319000</v>
      </c>
      <c r="U9" s="4" t="s">
        <v>283</v>
      </c>
      <c r="V9" s="135" t="s">
        <v>321</v>
      </c>
      <c r="W9" s="14" t="s">
        <v>221</v>
      </c>
      <c r="X9" s="14">
        <v>2020</v>
      </c>
      <c r="Y9" s="14">
        <v>2020</v>
      </c>
      <c r="Z9" s="14">
        <v>2020</v>
      </c>
      <c r="AA9" s="289">
        <v>35.182364999999997</v>
      </c>
      <c r="AB9" s="286">
        <v>-107.90122700000001</v>
      </c>
      <c r="AC9" s="289">
        <v>35.182364999999997</v>
      </c>
      <c r="AD9" s="289">
        <v>-107.90122700000001</v>
      </c>
      <c r="AE9" s="287">
        <v>0</v>
      </c>
      <c r="AF9" s="5"/>
      <c r="AG9" s="2"/>
      <c r="AH9" s="2">
        <v>0</v>
      </c>
      <c r="AI9" s="2"/>
      <c r="AJ9" s="2"/>
      <c r="AK9" s="2"/>
      <c r="AL9" s="292">
        <f>50</f>
        <v>50</v>
      </c>
      <c r="AM9" s="287">
        <f>Table134[[#This Row],[FUNDED TO DATE]]</f>
        <v>0</v>
      </c>
      <c r="AN9" s="5"/>
      <c r="AO9" s="2">
        <f>Table134[[#This Row],[LENTH (Miles)]]</f>
        <v>0.75</v>
      </c>
      <c r="AP9" s="2"/>
      <c r="AQ9" s="2"/>
      <c r="AR9" s="2"/>
      <c r="AS9" s="2"/>
    </row>
    <row r="10" spans="1:45" s="309" customFormat="1" ht="78.75" x14ac:dyDescent="0.2">
      <c r="A10" s="2"/>
      <c r="B10" s="2"/>
      <c r="C10" s="2"/>
      <c r="D10" s="128" t="s">
        <v>322</v>
      </c>
      <c r="E10" s="4" t="s">
        <v>194</v>
      </c>
      <c r="F10" s="285" t="s">
        <v>323</v>
      </c>
      <c r="G10" s="3" t="s">
        <v>168</v>
      </c>
      <c r="H10" s="104" t="s">
        <v>324</v>
      </c>
      <c r="I10" s="104">
        <v>6</v>
      </c>
      <c r="J10" s="123" t="s">
        <v>325</v>
      </c>
      <c r="K10" s="123" t="s">
        <v>326</v>
      </c>
      <c r="L10" s="123" t="s">
        <v>327</v>
      </c>
      <c r="M10" s="135" t="s">
        <v>328</v>
      </c>
      <c r="N10" s="123">
        <v>36</v>
      </c>
      <c r="O10" s="5">
        <v>0</v>
      </c>
      <c r="P10" s="5">
        <v>100000</v>
      </c>
      <c r="Q10" s="24">
        <f>Table134[[#This Row],[PROJECT TOTAL]]*0.8544</f>
        <v>85440</v>
      </c>
      <c r="R10" s="24">
        <f>Table134[[#This Row],[PROJECT TOTAL]]*0.1456</f>
        <v>14560</v>
      </c>
      <c r="S10" s="5">
        <v>0</v>
      </c>
      <c r="T10" s="24">
        <f>Table134[[#This Row],[PROJECT TOTAL]]-Table134[[#This Row],[FUNDED TO DATE]]</f>
        <v>100000</v>
      </c>
      <c r="U10" s="4" t="s">
        <v>283</v>
      </c>
      <c r="V10" s="135" t="s">
        <v>329</v>
      </c>
      <c r="W10" s="14" t="s">
        <v>225</v>
      </c>
      <c r="X10" s="14">
        <v>2020</v>
      </c>
      <c r="Y10" s="14">
        <v>2020</v>
      </c>
      <c r="Z10" s="14">
        <v>2020</v>
      </c>
      <c r="AA10" s="289">
        <v>35.007067999999997</v>
      </c>
      <c r="AB10" s="286">
        <v>-108.09045</v>
      </c>
      <c r="AC10" s="289">
        <v>34.703363000000003</v>
      </c>
      <c r="AD10" s="289">
        <v>-108.02762199999999</v>
      </c>
      <c r="AE10" s="287">
        <v>0</v>
      </c>
      <c r="AF10" s="5"/>
      <c r="AG10" s="2"/>
      <c r="AH10" s="2"/>
      <c r="AI10" s="2"/>
      <c r="AJ10" s="2"/>
      <c r="AK10" s="2"/>
      <c r="AL10" s="292">
        <f>50</f>
        <v>50</v>
      </c>
      <c r="AM10" s="287">
        <f>Table134[[#This Row],[FUNDED TO DATE]]</f>
        <v>0</v>
      </c>
      <c r="AN10" s="5"/>
      <c r="AO10" s="2">
        <f>Table134[[#This Row],[LENTH (Miles)]]</f>
        <v>36</v>
      </c>
      <c r="AP10" s="2"/>
      <c r="AQ10" s="2"/>
      <c r="AR10" s="2"/>
      <c r="AS10" s="2"/>
    </row>
    <row r="11" spans="1:45" s="309" customFormat="1" ht="67.5" x14ac:dyDescent="0.2">
      <c r="A11" s="2"/>
      <c r="B11" s="2"/>
      <c r="C11" s="2"/>
      <c r="D11" s="128" t="s">
        <v>330</v>
      </c>
      <c r="E11" s="4" t="s">
        <v>137</v>
      </c>
      <c r="F11" s="285" t="s">
        <v>331</v>
      </c>
      <c r="G11" s="3" t="s">
        <v>139</v>
      </c>
      <c r="H11" s="104" t="s">
        <v>324</v>
      </c>
      <c r="I11" s="104">
        <v>6</v>
      </c>
      <c r="J11" s="123" t="s">
        <v>157</v>
      </c>
      <c r="K11" s="123" t="s">
        <v>138</v>
      </c>
      <c r="L11" s="123" t="s">
        <v>332</v>
      </c>
      <c r="M11" s="135" t="s">
        <v>333</v>
      </c>
      <c r="N11" s="123">
        <v>2.7</v>
      </c>
      <c r="O11" s="5">
        <v>0</v>
      </c>
      <c r="P11" s="5">
        <v>1153000</v>
      </c>
      <c r="Q11" s="24">
        <f>Table134[[#This Row],[PROJECT TOTAL]]*0.8544</f>
        <v>985123.20000000007</v>
      </c>
      <c r="R11" s="24">
        <f>Table134[[#This Row],[PROJECT TOTAL]]*0.1456</f>
        <v>167876.80000000002</v>
      </c>
      <c r="S11" s="5">
        <v>0</v>
      </c>
      <c r="T11" s="24">
        <f>Table134[[#This Row],[PROJECT TOTAL]]-Table134[[#This Row],[FUNDED TO DATE]]</f>
        <v>1153000</v>
      </c>
      <c r="U11" s="4" t="s">
        <v>283</v>
      </c>
      <c r="V11" s="135" t="s">
        <v>334</v>
      </c>
      <c r="W11" s="14" t="s">
        <v>180</v>
      </c>
      <c r="X11" s="14">
        <v>2020</v>
      </c>
      <c r="Y11" s="14">
        <v>2020</v>
      </c>
      <c r="Z11" s="14">
        <v>2020</v>
      </c>
      <c r="AA11" s="289">
        <v>35.134988</v>
      </c>
      <c r="AB11" s="286">
        <v>-107.818538</v>
      </c>
      <c r="AC11" s="289">
        <v>35.173583999999998</v>
      </c>
      <c r="AD11" s="289">
        <v>-107.81871</v>
      </c>
      <c r="AE11" s="287">
        <v>0</v>
      </c>
      <c r="AF11" s="5"/>
      <c r="AG11" s="2"/>
      <c r="AH11" s="2"/>
      <c r="AI11" s="2"/>
      <c r="AJ11" s="2"/>
      <c r="AK11" s="2"/>
      <c r="AL11" s="292">
        <f>50</f>
        <v>50</v>
      </c>
      <c r="AM11" s="287">
        <f>Table134[[#This Row],[FUNDED TO DATE]]</f>
        <v>0</v>
      </c>
      <c r="AN11" s="5"/>
      <c r="AO11" s="2">
        <f>Table134[[#This Row],[LENTH (Miles)]]</f>
        <v>2.7</v>
      </c>
      <c r="AP11" s="2"/>
      <c r="AQ11" s="2"/>
      <c r="AR11" s="2"/>
      <c r="AS11" s="2"/>
    </row>
    <row r="12" spans="1:45" s="309" customFormat="1" ht="12.75" x14ac:dyDescent="0.2">
      <c r="A12" s="2"/>
      <c r="B12" s="2"/>
      <c r="C12" s="2"/>
      <c r="D12" s="125"/>
      <c r="E12" s="4"/>
      <c r="F12" s="284"/>
      <c r="G12" s="3"/>
      <c r="H12" s="104"/>
      <c r="I12" s="104"/>
      <c r="J12" s="123"/>
      <c r="K12" s="123"/>
      <c r="L12" s="284"/>
      <c r="M12" s="285"/>
      <c r="N12" s="316" t="s">
        <v>518</v>
      </c>
      <c r="O12" s="5"/>
      <c r="P12" s="5">
        <v>3576000</v>
      </c>
      <c r="Q12" s="24">
        <v>3055335</v>
      </c>
      <c r="R12" s="24">
        <v>520665</v>
      </c>
      <c r="S12" s="5"/>
      <c r="T12" s="24">
        <f>Table134[[#This Row],[PROJECT TOTAL]]-Table134[[#This Row],[FUNDED TO DATE]]</f>
        <v>3576000</v>
      </c>
      <c r="U12" s="4"/>
      <c r="V12" s="135"/>
      <c r="W12" s="14"/>
      <c r="X12" s="14"/>
      <c r="Y12" s="14"/>
      <c r="Z12" s="14"/>
      <c r="AA12" s="289"/>
      <c r="AB12" s="286"/>
      <c r="AC12" s="289"/>
      <c r="AD12" s="289"/>
      <c r="AE12" s="287">
        <v>0</v>
      </c>
      <c r="AF12" s="5">
        <v>0</v>
      </c>
      <c r="AG12" s="2">
        <v>0</v>
      </c>
      <c r="AH12" s="2">
        <v>0</v>
      </c>
      <c r="AI12" s="2">
        <v>0</v>
      </c>
      <c r="AJ12" s="2">
        <v>0</v>
      </c>
      <c r="AK12" s="2">
        <v>0</v>
      </c>
      <c r="AL12" s="292">
        <f>50</f>
        <v>50</v>
      </c>
      <c r="AM12" s="287">
        <f>Table134[[#This Row],[FUNDED TO DATE]]</f>
        <v>0</v>
      </c>
      <c r="AN12" s="5">
        <v>0</v>
      </c>
      <c r="AO12" s="2" t="str">
        <f>Table134[[#This Row],[LENTH (Miles)]]</f>
        <v>Totals:</v>
      </c>
      <c r="AP12" s="2">
        <v>0</v>
      </c>
      <c r="AQ12" s="2">
        <v>0</v>
      </c>
      <c r="AR12" s="2">
        <v>0</v>
      </c>
      <c r="AS12" s="2">
        <v>0</v>
      </c>
    </row>
    <row r="14" spans="1:45" hidden="1" x14ac:dyDescent="0.25"/>
    <row r="15" spans="1:45" ht="15.75" hidden="1" x14ac:dyDescent="0.25">
      <c r="D15" s="83" t="s">
        <v>335</v>
      </c>
      <c r="E15" s="82">
        <f>SUM(Table13[Needed Investment])</f>
        <v>36029972</v>
      </c>
    </row>
    <row r="16" spans="1:45" hidden="1" x14ac:dyDescent="0.25"/>
    <row r="17" spans="2:23" hidden="1" x14ac:dyDescent="0.25">
      <c r="B17" s="29"/>
      <c r="E17" s="67" t="s">
        <v>204</v>
      </c>
      <c r="G17" s="67" t="s">
        <v>21</v>
      </c>
      <c r="H17" s="91" t="s">
        <v>205</v>
      </c>
      <c r="I17" s="91" t="s">
        <v>206</v>
      </c>
      <c r="L17" s="67" t="s">
        <v>207</v>
      </c>
      <c r="U17" s="67" t="s">
        <v>208</v>
      </c>
      <c r="W17" s="91" t="s">
        <v>209</v>
      </c>
    </row>
    <row r="18" spans="2:23" hidden="1" x14ac:dyDescent="0.25">
      <c r="B18" s="29"/>
      <c r="E18" t="s">
        <v>166</v>
      </c>
      <c r="G18" t="s">
        <v>210</v>
      </c>
      <c r="H18" s="1" t="s">
        <v>211</v>
      </c>
      <c r="I18" s="1">
        <v>5</v>
      </c>
      <c r="L18" t="s">
        <v>212</v>
      </c>
      <c r="U18" t="s">
        <v>153</v>
      </c>
      <c r="W18" s="1" t="s">
        <v>213</v>
      </c>
    </row>
    <row r="19" spans="2:23" hidden="1" x14ac:dyDescent="0.25">
      <c r="B19" s="29"/>
      <c r="E19" t="s">
        <v>156</v>
      </c>
      <c r="G19" t="s">
        <v>214</v>
      </c>
      <c r="H19" s="1" t="s">
        <v>188</v>
      </c>
      <c r="I19" s="1">
        <v>6</v>
      </c>
      <c r="L19" t="s">
        <v>151</v>
      </c>
      <c r="U19" t="s">
        <v>163</v>
      </c>
      <c r="W19" s="1" t="s">
        <v>165</v>
      </c>
    </row>
    <row r="20" spans="2:23" hidden="1" x14ac:dyDescent="0.25">
      <c r="B20" s="29"/>
      <c r="E20" t="s">
        <v>215</v>
      </c>
      <c r="G20" t="s">
        <v>216</v>
      </c>
      <c r="H20" s="1" t="s">
        <v>140</v>
      </c>
      <c r="L20" t="s">
        <v>217</v>
      </c>
      <c r="U20" t="s">
        <v>143</v>
      </c>
      <c r="W20" s="1" t="s">
        <v>180</v>
      </c>
    </row>
    <row r="21" spans="2:23" hidden="1" x14ac:dyDescent="0.25">
      <c r="B21" s="29"/>
      <c r="E21" t="s">
        <v>218</v>
      </c>
      <c r="G21" t="s">
        <v>139</v>
      </c>
      <c r="H21" s="92" t="s">
        <v>219</v>
      </c>
      <c r="L21" t="s">
        <v>161</v>
      </c>
      <c r="U21" t="s">
        <v>220</v>
      </c>
      <c r="W21" s="1" t="s">
        <v>221</v>
      </c>
    </row>
    <row r="22" spans="2:23" hidden="1" x14ac:dyDescent="0.25">
      <c r="B22" s="29"/>
      <c r="E22" t="s">
        <v>222</v>
      </c>
      <c r="G22" t="s">
        <v>158</v>
      </c>
      <c r="H22" s="92" t="s">
        <v>223</v>
      </c>
      <c r="L22" t="s">
        <v>224</v>
      </c>
      <c r="W22" s="1" t="s">
        <v>225</v>
      </c>
    </row>
    <row r="23" spans="2:23" hidden="1" x14ac:dyDescent="0.25">
      <c r="B23" s="29"/>
      <c r="E23" t="s">
        <v>226</v>
      </c>
      <c r="G23" t="s">
        <v>148</v>
      </c>
      <c r="L23" t="s">
        <v>227</v>
      </c>
      <c r="W23" s="1"/>
    </row>
    <row r="24" spans="2:23" hidden="1" x14ac:dyDescent="0.25">
      <c r="B24" s="29"/>
      <c r="E24" t="s">
        <v>146</v>
      </c>
      <c r="G24" s="84" t="s">
        <v>168</v>
      </c>
      <c r="L24" t="s">
        <v>228</v>
      </c>
      <c r="W24" s="1"/>
    </row>
    <row r="25" spans="2:23" hidden="1" x14ac:dyDescent="0.25">
      <c r="B25" s="29"/>
      <c r="E25" t="s">
        <v>186</v>
      </c>
      <c r="G25" t="s">
        <v>229</v>
      </c>
      <c r="L25" t="s">
        <v>230</v>
      </c>
      <c r="W25" s="1"/>
    </row>
    <row r="26" spans="2:23" hidden="1" x14ac:dyDescent="0.25">
      <c r="B26" s="29"/>
      <c r="E26" t="s">
        <v>137</v>
      </c>
      <c r="L26" t="s">
        <v>231</v>
      </c>
      <c r="W26" s="1"/>
    </row>
    <row r="27" spans="2:23" hidden="1" x14ac:dyDescent="0.25">
      <c r="B27" s="29"/>
      <c r="E27" t="s">
        <v>174</v>
      </c>
      <c r="L27" t="s">
        <v>232</v>
      </c>
      <c r="W27" s="1"/>
    </row>
    <row r="28" spans="2:23" hidden="1" x14ac:dyDescent="0.25">
      <c r="B28" s="29"/>
      <c r="E28" t="s">
        <v>194</v>
      </c>
      <c r="L28" t="s">
        <v>233</v>
      </c>
      <c r="W28" s="1"/>
    </row>
    <row r="29" spans="2:23" hidden="1" x14ac:dyDescent="0.25">
      <c r="B29" s="29"/>
      <c r="E29" t="s">
        <v>234</v>
      </c>
      <c r="L29" t="s">
        <v>142</v>
      </c>
      <c r="W29" s="1"/>
    </row>
    <row r="30" spans="2:23" hidden="1" x14ac:dyDescent="0.25">
      <c r="B30" s="29"/>
      <c r="E30" t="s">
        <v>235</v>
      </c>
      <c r="L30" t="s">
        <v>236</v>
      </c>
      <c r="W30" s="1"/>
    </row>
    <row r="31" spans="2:23" hidden="1" x14ac:dyDescent="0.25">
      <c r="B31" s="29"/>
      <c r="E31" t="s">
        <v>237</v>
      </c>
      <c r="L31" t="s">
        <v>238</v>
      </c>
      <c r="W31" s="1"/>
    </row>
    <row r="32" spans="2:23" hidden="1" x14ac:dyDescent="0.25">
      <c r="B32" s="29"/>
      <c r="E32" t="s">
        <v>239</v>
      </c>
      <c r="L32" t="s">
        <v>240</v>
      </c>
      <c r="W32" s="1"/>
    </row>
    <row r="33" spans="2:23" hidden="1" x14ac:dyDescent="0.25">
      <c r="B33" s="29"/>
      <c r="L33" t="s">
        <v>241</v>
      </c>
      <c r="W33" s="1"/>
    </row>
    <row r="34" spans="2:23" hidden="1" x14ac:dyDescent="0.25">
      <c r="B34" s="29"/>
      <c r="L34" s="93" t="s">
        <v>242</v>
      </c>
      <c r="W34" s="1"/>
    </row>
    <row r="35" spans="2:23" hidden="1" x14ac:dyDescent="0.25">
      <c r="B35" s="29"/>
      <c r="L35" t="s">
        <v>243</v>
      </c>
      <c r="W35" s="1"/>
    </row>
    <row r="36" spans="2:23" hidden="1" x14ac:dyDescent="0.25">
      <c r="B36" s="29"/>
      <c r="L36" t="s">
        <v>244</v>
      </c>
      <c r="W36" s="1"/>
    </row>
    <row r="37" spans="2:23" hidden="1" x14ac:dyDescent="0.25">
      <c r="B37" s="29"/>
      <c r="L37" t="s">
        <v>245</v>
      </c>
      <c r="W37" s="1"/>
    </row>
    <row r="38" spans="2:23" hidden="1" x14ac:dyDescent="0.25">
      <c r="B38" s="29"/>
      <c r="L38" t="s">
        <v>246</v>
      </c>
      <c r="W38" s="1"/>
    </row>
    <row r="39" spans="2:23" hidden="1" x14ac:dyDescent="0.25">
      <c r="B39" s="29"/>
      <c r="L39" t="s">
        <v>247</v>
      </c>
      <c r="W39" s="1"/>
    </row>
    <row r="40" spans="2:23" hidden="1" x14ac:dyDescent="0.25">
      <c r="B40" s="29"/>
      <c r="L40" t="s">
        <v>248</v>
      </c>
      <c r="W40" s="1"/>
    </row>
    <row r="41" spans="2:23" hidden="1" x14ac:dyDescent="0.25">
      <c r="B41" s="29"/>
      <c r="L41" t="s">
        <v>249</v>
      </c>
      <c r="W41" s="1"/>
    </row>
    <row r="42" spans="2:23" hidden="1" x14ac:dyDescent="0.25">
      <c r="B42" s="29"/>
      <c r="L42" t="s">
        <v>250</v>
      </c>
      <c r="W42" s="1"/>
    </row>
    <row r="43" spans="2:23" hidden="1" x14ac:dyDescent="0.25">
      <c r="B43" s="29"/>
      <c r="L43" t="s">
        <v>251</v>
      </c>
      <c r="W43" s="1"/>
    </row>
    <row r="44" spans="2:23" hidden="1" x14ac:dyDescent="0.25">
      <c r="B44" s="29"/>
      <c r="L44" t="s">
        <v>252</v>
      </c>
      <c r="W44" s="1"/>
    </row>
    <row r="45" spans="2:23" hidden="1" x14ac:dyDescent="0.25">
      <c r="B45" s="29"/>
      <c r="L45" t="s">
        <v>253</v>
      </c>
      <c r="W45" s="1"/>
    </row>
    <row r="46" spans="2:23" hidden="1" x14ac:dyDescent="0.25">
      <c r="B46" s="29"/>
      <c r="L46" t="s">
        <v>254</v>
      </c>
      <c r="W46" s="1"/>
    </row>
    <row r="47" spans="2:23" hidden="1" x14ac:dyDescent="0.25">
      <c r="B47" s="29"/>
      <c r="L47" t="s">
        <v>255</v>
      </c>
      <c r="W47" s="1"/>
    </row>
    <row r="48" spans="2:23" hidden="1" x14ac:dyDescent="0.25">
      <c r="B48" s="29"/>
      <c r="L48" t="s">
        <v>256</v>
      </c>
      <c r="W48" s="1"/>
    </row>
    <row r="49" spans="2:23" hidden="1" x14ac:dyDescent="0.25">
      <c r="B49" s="29"/>
      <c r="L49" t="s">
        <v>257</v>
      </c>
      <c r="W49" s="1"/>
    </row>
    <row r="50" spans="2:23" hidden="1" x14ac:dyDescent="0.25">
      <c r="B50" s="29"/>
      <c r="L50" t="s">
        <v>258</v>
      </c>
      <c r="W50" s="1"/>
    </row>
    <row r="51" spans="2:23" hidden="1" x14ac:dyDescent="0.25">
      <c r="B51" s="29"/>
      <c r="L51" t="s">
        <v>259</v>
      </c>
      <c r="W51" s="1"/>
    </row>
    <row r="52" spans="2:23" hidden="1" x14ac:dyDescent="0.25">
      <c r="B52" s="29"/>
      <c r="L52" t="s">
        <v>260</v>
      </c>
      <c r="W52" s="1"/>
    </row>
    <row r="53" spans="2:23" hidden="1" x14ac:dyDescent="0.25">
      <c r="L53" t="s">
        <v>261</v>
      </c>
    </row>
  </sheetData>
  <mergeCells count="2">
    <mergeCell ref="A1:C1"/>
    <mergeCell ref="F1:J1"/>
  </mergeCells>
  <dataValidations count="7">
    <dataValidation type="list" allowBlank="1" showInputMessage="1" showErrorMessage="1" sqref="E3:E11" xr:uid="{9BDF74D2-1ABE-4C45-BB5D-EDAAD5C987C2}">
      <formula1>$E$18:$E$32</formula1>
    </dataValidation>
    <dataValidation type="list" allowBlank="1" showInputMessage="1" showErrorMessage="1" sqref="G3:G11" xr:uid="{A794D578-637A-4316-B5E2-F702CE8E9597}">
      <formula1>$G$18:$G$25</formula1>
    </dataValidation>
    <dataValidation type="list" allowBlank="1" showInputMessage="1" showErrorMessage="1" sqref="U3:U11" xr:uid="{BE2BF34C-65F9-4124-BE5D-A94DD643123D}">
      <formula1>$U$18:$U$21</formula1>
    </dataValidation>
    <dataValidation type="list" allowBlank="1" showInputMessage="1" showErrorMessage="1" sqref="W3:W11" xr:uid="{BE30599F-81C9-46EF-AD5F-C7B5E014FC26}">
      <formula1>$W$18:$W$22</formula1>
    </dataValidation>
    <dataValidation type="list" allowBlank="1" showInputMessage="1" showErrorMessage="1" sqref="H3:H11" xr:uid="{D8742B30-2294-4DA7-AA33-5223323AEBCC}">
      <formula1>$H$18:$H$22</formula1>
    </dataValidation>
    <dataValidation type="list" allowBlank="1" showInputMessage="1" showErrorMessage="1" sqref="I3:I11" xr:uid="{95655208-B98A-400F-8BFC-DA0EEFCBE5EB}">
      <formula1>$I$18:$I$19</formula1>
    </dataValidation>
    <dataValidation type="list" allowBlank="1" showInputMessage="1" showErrorMessage="1" sqref="L3:L11" xr:uid="{BA439A1F-3CA2-4879-98FC-557C1576D7DD}">
      <formula1>$L$18:$L$53</formula1>
    </dataValidation>
  </dataValidations>
  <pageMargins left="0.7" right="0.7" top="0.75" bottom="0.75" header="0.3" footer="0.3"/>
  <pageSetup paperSize="17" fitToWidth="0" orientation="landscape" r:id="rId1"/>
  <legacyDrawing r:id="rId2"/>
  <tableParts count="1">
    <tablePart r:id="rId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7B949-6C2F-4F40-8FF3-0B52907290F3}">
  <dimension ref="A1:AS45"/>
  <sheetViews>
    <sheetView workbookViewId="0">
      <selection activeCell="AA1" sqref="AA1:AD1048576"/>
    </sheetView>
  </sheetViews>
  <sheetFormatPr defaultRowHeight="15" x14ac:dyDescent="0.25"/>
  <cols>
    <col min="1" max="1" width="9.7109375" customWidth="1"/>
    <col min="2" max="2" width="10.140625" customWidth="1"/>
    <col min="3" max="3" width="10.42578125" style="69" customWidth="1"/>
    <col min="4" max="4" width="17" style="39" customWidth="1"/>
    <col min="5" max="5" width="15" customWidth="1"/>
    <col min="6" max="6" width="14.42578125" customWidth="1"/>
    <col min="7" max="7" width="11.5703125" customWidth="1"/>
    <col min="8" max="8" width="10" style="1" customWidth="1"/>
    <col min="9" max="9" width="11.42578125" style="1" customWidth="1"/>
    <col min="10" max="10" width="13.28515625" style="36" customWidth="1"/>
    <col min="11" max="11" width="12.5703125" style="36" customWidth="1"/>
    <col min="12" max="12" width="13.85546875" customWidth="1"/>
    <col min="13" max="13" width="24" customWidth="1"/>
    <col min="14" max="14" width="10.140625" style="1" customWidth="1"/>
    <col min="15" max="15" width="21.28515625" hidden="1" customWidth="1"/>
    <col min="16" max="16" width="12" customWidth="1"/>
    <col min="17" max="17" width="12.5703125" customWidth="1"/>
    <col min="18" max="18" width="13" customWidth="1"/>
    <col min="19" max="19" width="19.42578125" hidden="1" customWidth="1"/>
    <col min="20" max="20" width="23.5703125" hidden="1" customWidth="1"/>
    <col min="21" max="21" width="20.42578125" hidden="1" customWidth="1"/>
    <col min="22" max="22" width="42.140625" customWidth="1"/>
    <col min="23" max="23" width="20.42578125" style="34" customWidth="1"/>
    <col min="24" max="26" width="20.42578125" style="1" hidden="1" customWidth="1"/>
    <col min="27" max="27" width="13.28515625" hidden="1" customWidth="1"/>
    <col min="28" max="28" width="12.42578125" hidden="1" customWidth="1"/>
    <col min="29" max="29" width="12" hidden="1" customWidth="1"/>
    <col min="30" max="30" width="13" hidden="1" customWidth="1"/>
    <col min="31" max="31" width="21.85546875" style="34" hidden="1" customWidth="1"/>
    <col min="32" max="32" width="22.7109375" style="34" hidden="1" customWidth="1"/>
    <col min="33" max="33" width="17.7109375" style="34" hidden="1" customWidth="1"/>
    <col min="34" max="34" width="10.5703125" style="34" hidden="1" customWidth="1"/>
    <col min="35" max="35" width="12.140625" style="34" hidden="1" customWidth="1"/>
    <col min="36" max="36" width="15.28515625" style="34" hidden="1" customWidth="1"/>
    <col min="37" max="37" width="23.28515625" style="34" hidden="1" customWidth="1"/>
    <col min="38" max="38" width="19.140625" style="34" hidden="1" customWidth="1"/>
    <col min="39" max="39" width="22.85546875" style="34" hidden="1" customWidth="1"/>
    <col min="40" max="40" width="23.7109375" style="34" hidden="1" customWidth="1"/>
    <col min="41" max="41" width="11.5703125" style="34" hidden="1" customWidth="1"/>
    <col min="42" max="42" width="13.140625" style="34" hidden="1" customWidth="1"/>
    <col min="43" max="43" width="16.28515625" style="34" hidden="1" customWidth="1"/>
    <col min="44" max="44" width="24.28515625" style="34" hidden="1" customWidth="1"/>
    <col min="45" max="45" width="20.140625" style="34" hidden="1" customWidth="1"/>
  </cols>
  <sheetData>
    <row r="1" spans="1:45" ht="41.25" customHeight="1" thickBot="1" x14ac:dyDescent="0.3">
      <c r="A1" s="341" t="s">
        <v>522</v>
      </c>
      <c r="B1" s="341"/>
      <c r="C1" s="341"/>
      <c r="D1" s="176" t="s">
        <v>523</v>
      </c>
      <c r="F1" s="344" t="s">
        <v>520</v>
      </c>
      <c r="G1" s="344"/>
      <c r="H1" s="344"/>
      <c r="I1" s="344"/>
      <c r="J1" s="344"/>
      <c r="L1" s="345" t="s">
        <v>524</v>
      </c>
      <c r="M1" s="345"/>
    </row>
    <row r="2" spans="1:45" ht="30" customHeight="1" thickBot="1" x14ac:dyDescent="0.3">
      <c r="A2" s="36" t="s">
        <v>3</v>
      </c>
      <c r="B2" s="143" t="s">
        <v>6</v>
      </c>
      <c r="C2" s="1" t="s">
        <v>123</v>
      </c>
      <c r="D2" s="1" t="s">
        <v>12</v>
      </c>
      <c r="E2" s="1" t="s">
        <v>278</v>
      </c>
      <c r="F2" s="1" t="s">
        <v>17</v>
      </c>
      <c r="G2" s="1" t="s">
        <v>20</v>
      </c>
      <c r="H2" s="1" t="s">
        <v>23</v>
      </c>
      <c r="I2" s="1" t="s">
        <v>25</v>
      </c>
      <c r="J2" s="35" t="s">
        <v>27</v>
      </c>
      <c r="K2" s="36" t="s">
        <v>29</v>
      </c>
      <c r="L2" s="1" t="s">
        <v>31</v>
      </c>
      <c r="M2" s="1" t="s">
        <v>33</v>
      </c>
      <c r="N2" s="36" t="s">
        <v>124</v>
      </c>
      <c r="O2" s="5" t="s">
        <v>38</v>
      </c>
      <c r="P2" s="36" t="s">
        <v>41</v>
      </c>
      <c r="Q2" s="36" t="s">
        <v>125</v>
      </c>
      <c r="R2" s="36" t="s">
        <v>126</v>
      </c>
      <c r="S2" s="1" t="s">
        <v>48</v>
      </c>
      <c r="T2" s="1" t="s">
        <v>51</v>
      </c>
      <c r="U2" s="1" t="s">
        <v>54</v>
      </c>
      <c r="V2" s="174" t="s">
        <v>57</v>
      </c>
      <c r="W2" s="116" t="s">
        <v>60</v>
      </c>
      <c r="X2" s="174" t="s">
        <v>63</v>
      </c>
      <c r="Y2" s="174" t="s">
        <v>66</v>
      </c>
      <c r="Z2" s="174" t="s">
        <v>67</v>
      </c>
      <c r="AA2" s="175" t="s">
        <v>69</v>
      </c>
      <c r="AB2" s="175" t="s">
        <v>72</v>
      </c>
      <c r="AC2" s="175" t="s">
        <v>74</v>
      </c>
      <c r="AD2" s="175" t="s">
        <v>76</v>
      </c>
      <c r="AE2" s="30" t="s">
        <v>127</v>
      </c>
      <c r="AF2" s="31" t="s">
        <v>128</v>
      </c>
      <c r="AG2" s="31" t="s">
        <v>129</v>
      </c>
      <c r="AH2" s="31" t="s">
        <v>81</v>
      </c>
      <c r="AI2" s="31" t="s">
        <v>83</v>
      </c>
      <c r="AJ2" s="31" t="s">
        <v>84</v>
      </c>
      <c r="AK2" s="31" t="s">
        <v>85</v>
      </c>
      <c r="AL2" s="32" t="s">
        <v>86</v>
      </c>
      <c r="AM2" s="30" t="s">
        <v>130</v>
      </c>
      <c r="AN2" s="31" t="s">
        <v>131</v>
      </c>
      <c r="AO2" s="31" t="s">
        <v>132</v>
      </c>
      <c r="AP2" s="31" t="s">
        <v>133</v>
      </c>
      <c r="AQ2" s="31" t="s">
        <v>134</v>
      </c>
      <c r="AR2" s="31" t="s">
        <v>135</v>
      </c>
      <c r="AS2" s="32" t="s">
        <v>136</v>
      </c>
    </row>
    <row r="3" spans="1:45" s="29" customFormat="1" ht="77.25" customHeight="1" thickBot="1" x14ac:dyDescent="0.25">
      <c r="A3" s="17">
        <v>33173</v>
      </c>
      <c r="B3" s="18"/>
      <c r="C3" s="166">
        <v>1</v>
      </c>
      <c r="D3" s="38" t="s">
        <v>336</v>
      </c>
      <c r="E3" s="94" t="s">
        <v>186</v>
      </c>
      <c r="F3" s="22" t="s">
        <v>337</v>
      </c>
      <c r="G3" s="11" t="s">
        <v>158</v>
      </c>
      <c r="H3" s="20" t="s">
        <v>338</v>
      </c>
      <c r="I3" s="20">
        <v>6</v>
      </c>
      <c r="J3" s="21" t="s">
        <v>339</v>
      </c>
      <c r="K3" s="21" t="s">
        <v>408</v>
      </c>
      <c r="L3" s="23" t="s">
        <v>142</v>
      </c>
      <c r="M3" s="23" t="s">
        <v>340</v>
      </c>
      <c r="N3" s="21">
        <v>0.1</v>
      </c>
      <c r="O3" s="24">
        <v>0</v>
      </c>
      <c r="P3" s="25">
        <v>3000000</v>
      </c>
      <c r="Q3" s="25">
        <f>Table1345[[#This Row],[PROJECT TOTAL]]*0.8544</f>
        <v>2563200</v>
      </c>
      <c r="R3" s="25">
        <f>Table1345[[#This Row],[PROJECT TOTAL]]*0.1456</f>
        <v>436800</v>
      </c>
      <c r="S3" s="25">
        <v>3971777</v>
      </c>
      <c r="T3" s="25">
        <f>Table1345[[#This Row],[PROJECT TOTAL]]-Table1345[[#This Row],[FUNDED TO DATE]]</f>
        <v>-971777</v>
      </c>
      <c r="U3" s="173" t="s">
        <v>163</v>
      </c>
      <c r="V3" s="105" t="s">
        <v>341</v>
      </c>
      <c r="W3" s="106" t="s">
        <v>221</v>
      </c>
      <c r="X3" s="107">
        <v>2019</v>
      </c>
      <c r="Y3" s="107">
        <v>2019</v>
      </c>
      <c r="Z3" s="107">
        <v>2019</v>
      </c>
      <c r="AA3" s="108">
        <v>35.527256000000001</v>
      </c>
      <c r="AB3" s="109">
        <v>-108.742423</v>
      </c>
      <c r="AC3" s="109">
        <v>35.527611999999998</v>
      </c>
      <c r="AD3" s="109">
        <v>-108.74127</v>
      </c>
      <c r="AE3" s="33">
        <v>0</v>
      </c>
      <c r="AF3" s="15">
        <v>0</v>
      </c>
      <c r="AG3" s="31">
        <v>0</v>
      </c>
      <c r="AH3" s="31">
        <v>0</v>
      </c>
      <c r="AI3" s="31">
        <v>0</v>
      </c>
      <c r="AJ3" s="31">
        <v>0</v>
      </c>
      <c r="AK3" s="31">
        <v>0</v>
      </c>
      <c r="AL3" s="32">
        <v>0</v>
      </c>
      <c r="AM3" s="33">
        <f>Table1345[[#This Row],[FUNDED TO DATE]]</f>
        <v>3971777</v>
      </c>
      <c r="AN3" s="15">
        <v>0</v>
      </c>
      <c r="AO3" s="31">
        <f>Table1345[[#This Row],[LENTH (Miles)]]</f>
        <v>0.1</v>
      </c>
      <c r="AP3" s="31">
        <v>0</v>
      </c>
      <c r="AQ3" s="31">
        <v>25</v>
      </c>
      <c r="AR3" s="31">
        <v>100</v>
      </c>
      <c r="AS3" s="32">
        <v>5000</v>
      </c>
    </row>
    <row r="4" spans="1:45" s="29" customFormat="1" ht="169.5" thickBot="1" x14ac:dyDescent="0.25">
      <c r="A4" s="42"/>
      <c r="B4" s="10"/>
      <c r="C4" s="167">
        <v>2</v>
      </c>
      <c r="D4" s="40" t="s">
        <v>406</v>
      </c>
      <c r="E4" s="44" t="s">
        <v>342</v>
      </c>
      <c r="F4" s="23" t="s">
        <v>407</v>
      </c>
      <c r="G4" s="11" t="s">
        <v>229</v>
      </c>
      <c r="H4" s="20" t="s">
        <v>140</v>
      </c>
      <c r="I4" s="20">
        <v>6</v>
      </c>
      <c r="J4" s="21" t="s">
        <v>409</v>
      </c>
      <c r="K4" s="21" t="s">
        <v>410</v>
      </c>
      <c r="L4" s="23" t="s">
        <v>254</v>
      </c>
      <c r="M4" s="64" t="s">
        <v>343</v>
      </c>
      <c r="N4" s="21">
        <v>0.86</v>
      </c>
      <c r="O4" s="24">
        <v>0</v>
      </c>
      <c r="P4" s="5">
        <v>109500</v>
      </c>
      <c r="Q4" s="25">
        <f>Table1345[[#This Row],[PROJECT TOTAL]]*0.8544</f>
        <v>93556.800000000003</v>
      </c>
      <c r="R4" s="25">
        <f>Table1345[[#This Row],[PROJECT TOTAL]]*0.1456</f>
        <v>15943.2</v>
      </c>
      <c r="S4" s="63">
        <v>0</v>
      </c>
      <c r="T4" s="25">
        <f>Table1345[[#This Row],[PROJECT TOTAL]]-Table1345[[#This Row],[FUNDED TO DATE]]</f>
        <v>109500</v>
      </c>
      <c r="U4" s="45" t="s">
        <v>153</v>
      </c>
      <c r="V4" s="105" t="s">
        <v>344</v>
      </c>
      <c r="W4" s="106" t="s">
        <v>165</v>
      </c>
      <c r="X4" s="107">
        <v>2020</v>
      </c>
      <c r="Y4" s="107">
        <v>2020</v>
      </c>
      <c r="Z4" s="107">
        <v>2020</v>
      </c>
      <c r="AA4" s="137">
        <v>35.16104</v>
      </c>
      <c r="AB4" s="136">
        <v>-107.842781</v>
      </c>
      <c r="AC4" s="137">
        <v>35.155932</v>
      </c>
      <c r="AD4" s="137">
        <v>-107.84671400000001</v>
      </c>
      <c r="AE4" s="33">
        <v>0</v>
      </c>
      <c r="AF4" s="15">
        <v>0</v>
      </c>
      <c r="AG4" s="31">
        <v>0</v>
      </c>
      <c r="AH4" s="31">
        <v>0</v>
      </c>
      <c r="AI4" s="31">
        <v>0</v>
      </c>
      <c r="AJ4" s="31">
        <v>0</v>
      </c>
      <c r="AK4" s="31">
        <v>0</v>
      </c>
      <c r="AL4" s="46">
        <v>0</v>
      </c>
      <c r="AM4" s="33">
        <f>Table1345[[#This Row],[FUNDED TO DATE]]</f>
        <v>0</v>
      </c>
      <c r="AN4" s="15">
        <v>0</v>
      </c>
      <c r="AO4" s="31">
        <f>Table1345[[#This Row],[LENTH (Miles)]]</f>
        <v>0.86</v>
      </c>
      <c r="AP4" s="31">
        <v>0</v>
      </c>
      <c r="AQ4" s="31">
        <v>0</v>
      </c>
      <c r="AR4" s="31">
        <v>0</v>
      </c>
      <c r="AS4" s="31">
        <v>250</v>
      </c>
    </row>
    <row r="5" spans="1:45" x14ac:dyDescent="0.25">
      <c r="A5" s="42"/>
      <c r="B5" s="150"/>
      <c r="C5" s="167"/>
      <c r="D5" s="168"/>
      <c r="E5" s="44"/>
      <c r="F5" s="152"/>
      <c r="G5" s="152"/>
      <c r="H5" s="153"/>
      <c r="I5" s="153"/>
      <c r="J5" s="154"/>
      <c r="K5" s="154"/>
      <c r="L5" s="152"/>
      <c r="M5" s="152"/>
      <c r="N5" s="169" t="s">
        <v>517</v>
      </c>
      <c r="O5" s="170"/>
      <c r="P5" s="63">
        <v>3109500</v>
      </c>
      <c r="Q5" s="100">
        <f>Table1345[[#This Row],[PROJECT TOTAL]]*0.8544</f>
        <v>2656756.8000000003</v>
      </c>
      <c r="R5" s="100">
        <f>Table1345[[#This Row],[PROJECT TOTAL]]*0.1456</f>
        <v>452743.2</v>
      </c>
      <c r="S5" s="151"/>
      <c r="T5" s="100">
        <f>Table1345[[#This Row],[PROJECT TOTAL]]-Table1345[[#This Row],[FUNDED TO DATE]]</f>
        <v>3109500</v>
      </c>
      <c r="U5" s="171"/>
      <c r="V5" s="16"/>
      <c r="W5" s="41"/>
      <c r="X5" s="41"/>
      <c r="Y5" s="41"/>
      <c r="Z5" s="41"/>
      <c r="AA5" s="172"/>
      <c r="AB5" s="172"/>
      <c r="AC5" s="172"/>
      <c r="AD5" s="172"/>
      <c r="AE5" s="33">
        <f>Table1345[[#This Row],[FUNDED TO DATE]]</f>
        <v>0</v>
      </c>
      <c r="AF5" s="31"/>
      <c r="AG5" s="31"/>
      <c r="AH5" s="31"/>
      <c r="AI5" s="31"/>
      <c r="AJ5" s="31"/>
      <c r="AK5" s="31"/>
      <c r="AL5" s="46">
        <f>50</f>
        <v>50</v>
      </c>
      <c r="AM5" s="33">
        <f>Table1345[[#This Row],[FUNDED TO DATE]]</f>
        <v>0</v>
      </c>
      <c r="AN5" s="31"/>
      <c r="AO5" s="31" t="str">
        <f>Table1345[[#This Row],[LENTH (Miles)]]</f>
        <v>Total:</v>
      </c>
      <c r="AP5" s="31"/>
      <c r="AQ5" s="31"/>
      <c r="AR5" s="31"/>
      <c r="AS5" s="32"/>
    </row>
    <row r="6" spans="1:45" hidden="1" x14ac:dyDescent="0.25"/>
    <row r="7" spans="1:45" ht="15.75" hidden="1" x14ac:dyDescent="0.25">
      <c r="D7" s="83" t="s">
        <v>345</v>
      </c>
      <c r="E7" s="82">
        <f>SUM(Table1345[Needed Investment])</f>
        <v>2247223</v>
      </c>
    </row>
    <row r="8" spans="1:45" hidden="1" x14ac:dyDescent="0.25"/>
    <row r="9" spans="1:45" hidden="1" x14ac:dyDescent="0.25">
      <c r="B9" s="29"/>
      <c r="E9" s="67" t="s">
        <v>204</v>
      </c>
      <c r="G9" s="67" t="s">
        <v>21</v>
      </c>
      <c r="H9" s="91" t="s">
        <v>205</v>
      </c>
      <c r="I9" s="91" t="s">
        <v>206</v>
      </c>
      <c r="L9" s="67" t="s">
        <v>207</v>
      </c>
      <c r="U9" s="67" t="s">
        <v>208</v>
      </c>
      <c r="W9" s="91" t="s">
        <v>209</v>
      </c>
    </row>
    <row r="10" spans="1:45" hidden="1" x14ac:dyDescent="0.25">
      <c r="B10" s="29"/>
      <c r="E10" t="s">
        <v>166</v>
      </c>
      <c r="G10" t="s">
        <v>210</v>
      </c>
      <c r="H10" s="1" t="s">
        <v>211</v>
      </c>
      <c r="I10" s="1">
        <v>5</v>
      </c>
      <c r="L10" t="s">
        <v>212</v>
      </c>
      <c r="U10" t="s">
        <v>153</v>
      </c>
      <c r="W10" s="1" t="s">
        <v>213</v>
      </c>
    </row>
    <row r="11" spans="1:45" hidden="1" x14ac:dyDescent="0.25">
      <c r="B11" s="29"/>
      <c r="E11" t="s">
        <v>156</v>
      </c>
      <c r="G11" t="s">
        <v>214</v>
      </c>
      <c r="H11" s="1" t="s">
        <v>188</v>
      </c>
      <c r="I11" s="1">
        <v>6</v>
      </c>
      <c r="L11" t="s">
        <v>151</v>
      </c>
      <c r="U11" t="s">
        <v>163</v>
      </c>
      <c r="W11" s="1" t="s">
        <v>165</v>
      </c>
    </row>
    <row r="12" spans="1:45" hidden="1" x14ac:dyDescent="0.25">
      <c r="B12" s="29"/>
      <c r="E12" t="s">
        <v>215</v>
      </c>
      <c r="G12" t="s">
        <v>216</v>
      </c>
      <c r="H12" s="1" t="s">
        <v>140</v>
      </c>
      <c r="L12" t="s">
        <v>217</v>
      </c>
      <c r="U12" t="s">
        <v>143</v>
      </c>
      <c r="W12" s="1" t="s">
        <v>180</v>
      </c>
    </row>
    <row r="13" spans="1:45" hidden="1" x14ac:dyDescent="0.25">
      <c r="B13" s="29"/>
      <c r="E13" t="s">
        <v>218</v>
      </c>
      <c r="G13" t="s">
        <v>139</v>
      </c>
      <c r="H13" s="92" t="s">
        <v>219</v>
      </c>
      <c r="L13" t="s">
        <v>161</v>
      </c>
      <c r="U13" t="s">
        <v>220</v>
      </c>
      <c r="W13" s="1" t="s">
        <v>221</v>
      </c>
    </row>
    <row r="14" spans="1:45" hidden="1" x14ac:dyDescent="0.25">
      <c r="B14" s="29"/>
      <c r="E14" t="s">
        <v>222</v>
      </c>
      <c r="G14" t="s">
        <v>158</v>
      </c>
      <c r="H14" s="92" t="s">
        <v>223</v>
      </c>
      <c r="L14" t="s">
        <v>224</v>
      </c>
      <c r="W14" s="1" t="s">
        <v>225</v>
      </c>
    </row>
    <row r="15" spans="1:45" hidden="1" x14ac:dyDescent="0.25">
      <c r="B15" s="29"/>
      <c r="E15" t="s">
        <v>226</v>
      </c>
      <c r="G15" t="s">
        <v>148</v>
      </c>
      <c r="L15" t="s">
        <v>227</v>
      </c>
      <c r="W15" s="1"/>
    </row>
    <row r="16" spans="1:45" hidden="1" x14ac:dyDescent="0.25">
      <c r="B16" s="29"/>
      <c r="E16" t="s">
        <v>146</v>
      </c>
      <c r="G16" s="84" t="s">
        <v>168</v>
      </c>
      <c r="L16" t="s">
        <v>228</v>
      </c>
      <c r="W16" s="1"/>
    </row>
    <row r="17" spans="2:23" hidden="1" x14ac:dyDescent="0.25">
      <c r="B17" s="29"/>
      <c r="E17" t="s">
        <v>186</v>
      </c>
      <c r="G17" t="s">
        <v>229</v>
      </c>
      <c r="L17" t="s">
        <v>230</v>
      </c>
      <c r="W17" s="1"/>
    </row>
    <row r="18" spans="2:23" hidden="1" x14ac:dyDescent="0.25">
      <c r="B18" s="29"/>
      <c r="E18" t="s">
        <v>137</v>
      </c>
      <c r="L18" t="s">
        <v>231</v>
      </c>
      <c r="W18" s="1"/>
    </row>
    <row r="19" spans="2:23" hidden="1" x14ac:dyDescent="0.25">
      <c r="B19" s="29"/>
      <c r="E19" t="s">
        <v>174</v>
      </c>
      <c r="L19" t="s">
        <v>232</v>
      </c>
      <c r="W19" s="1"/>
    </row>
    <row r="20" spans="2:23" hidden="1" x14ac:dyDescent="0.25">
      <c r="B20" s="29"/>
      <c r="E20" t="s">
        <v>194</v>
      </c>
      <c r="L20" t="s">
        <v>233</v>
      </c>
      <c r="W20" s="1"/>
    </row>
    <row r="21" spans="2:23" hidden="1" x14ac:dyDescent="0.25">
      <c r="B21" s="29"/>
      <c r="E21" t="s">
        <v>234</v>
      </c>
      <c r="L21" t="s">
        <v>142</v>
      </c>
      <c r="W21" s="1"/>
    </row>
    <row r="22" spans="2:23" hidden="1" x14ac:dyDescent="0.25">
      <c r="B22" s="29"/>
      <c r="E22" t="s">
        <v>235</v>
      </c>
      <c r="L22" t="s">
        <v>236</v>
      </c>
      <c r="W22" s="1"/>
    </row>
    <row r="23" spans="2:23" hidden="1" x14ac:dyDescent="0.25">
      <c r="B23" s="29"/>
      <c r="E23" t="s">
        <v>237</v>
      </c>
      <c r="L23" t="s">
        <v>238</v>
      </c>
      <c r="W23" s="1"/>
    </row>
    <row r="24" spans="2:23" hidden="1" x14ac:dyDescent="0.25">
      <c r="B24" s="29"/>
      <c r="E24" t="s">
        <v>239</v>
      </c>
      <c r="L24" t="s">
        <v>240</v>
      </c>
      <c r="W24" s="1"/>
    </row>
    <row r="25" spans="2:23" hidden="1" x14ac:dyDescent="0.25">
      <c r="B25" s="29"/>
      <c r="L25" t="s">
        <v>241</v>
      </c>
      <c r="W25" s="1"/>
    </row>
    <row r="26" spans="2:23" hidden="1" x14ac:dyDescent="0.25">
      <c r="B26" s="29"/>
      <c r="L26" s="93" t="s">
        <v>242</v>
      </c>
      <c r="W26" s="1"/>
    </row>
    <row r="27" spans="2:23" hidden="1" x14ac:dyDescent="0.25">
      <c r="B27" s="29"/>
      <c r="L27" t="s">
        <v>243</v>
      </c>
      <c r="W27" s="1"/>
    </row>
    <row r="28" spans="2:23" hidden="1" x14ac:dyDescent="0.25">
      <c r="B28" s="29"/>
      <c r="L28" t="s">
        <v>244</v>
      </c>
      <c r="W28" s="1"/>
    </row>
    <row r="29" spans="2:23" hidden="1" x14ac:dyDescent="0.25">
      <c r="B29" s="29"/>
      <c r="L29" t="s">
        <v>245</v>
      </c>
      <c r="W29" s="1"/>
    </row>
    <row r="30" spans="2:23" hidden="1" x14ac:dyDescent="0.25">
      <c r="B30" s="29"/>
      <c r="L30" t="s">
        <v>246</v>
      </c>
      <c r="W30" s="1"/>
    </row>
    <row r="31" spans="2:23" hidden="1" x14ac:dyDescent="0.25">
      <c r="B31" s="29"/>
      <c r="L31" t="s">
        <v>247</v>
      </c>
      <c r="W31" s="1"/>
    </row>
    <row r="32" spans="2:23" hidden="1" x14ac:dyDescent="0.25">
      <c r="B32" s="29"/>
      <c r="L32" t="s">
        <v>248</v>
      </c>
      <c r="W32" s="1"/>
    </row>
    <row r="33" spans="2:23" hidden="1" x14ac:dyDescent="0.25">
      <c r="B33" s="29"/>
      <c r="L33" t="s">
        <v>249</v>
      </c>
      <c r="W33" s="1"/>
    </row>
    <row r="34" spans="2:23" hidden="1" x14ac:dyDescent="0.25">
      <c r="B34" s="29"/>
      <c r="L34" t="s">
        <v>250</v>
      </c>
      <c r="W34" s="1"/>
    </row>
    <row r="35" spans="2:23" hidden="1" x14ac:dyDescent="0.25">
      <c r="B35" s="29"/>
      <c r="L35" t="s">
        <v>251</v>
      </c>
      <c r="W35" s="1"/>
    </row>
    <row r="36" spans="2:23" hidden="1" x14ac:dyDescent="0.25">
      <c r="B36" s="29"/>
      <c r="L36" t="s">
        <v>252</v>
      </c>
      <c r="W36" s="1"/>
    </row>
    <row r="37" spans="2:23" hidden="1" x14ac:dyDescent="0.25">
      <c r="B37" s="29"/>
      <c r="L37" t="s">
        <v>253</v>
      </c>
      <c r="W37" s="1"/>
    </row>
    <row r="38" spans="2:23" hidden="1" x14ac:dyDescent="0.25">
      <c r="B38" s="29"/>
      <c r="L38" t="s">
        <v>254</v>
      </c>
      <c r="W38" s="1"/>
    </row>
    <row r="39" spans="2:23" hidden="1" x14ac:dyDescent="0.25">
      <c r="B39" s="29"/>
      <c r="L39" t="s">
        <v>255</v>
      </c>
      <c r="W39" s="1"/>
    </row>
    <row r="40" spans="2:23" hidden="1" x14ac:dyDescent="0.25">
      <c r="B40" s="29"/>
      <c r="L40" t="s">
        <v>256</v>
      </c>
      <c r="W40" s="1"/>
    </row>
    <row r="41" spans="2:23" hidden="1" x14ac:dyDescent="0.25">
      <c r="B41" s="29"/>
      <c r="L41" t="s">
        <v>257</v>
      </c>
      <c r="W41" s="1"/>
    </row>
    <row r="42" spans="2:23" hidden="1" x14ac:dyDescent="0.25">
      <c r="B42" s="29"/>
      <c r="L42" t="s">
        <v>258</v>
      </c>
      <c r="W42" s="1"/>
    </row>
    <row r="43" spans="2:23" hidden="1" x14ac:dyDescent="0.25">
      <c r="B43" s="29"/>
      <c r="L43" t="s">
        <v>259</v>
      </c>
      <c r="W43" s="1"/>
    </row>
    <row r="44" spans="2:23" hidden="1" x14ac:dyDescent="0.25">
      <c r="B44" s="29"/>
      <c r="L44" t="s">
        <v>260</v>
      </c>
      <c r="W44" s="1"/>
    </row>
    <row r="45" spans="2:23" hidden="1" x14ac:dyDescent="0.25">
      <c r="L45" t="s">
        <v>261</v>
      </c>
    </row>
  </sheetData>
  <mergeCells count="3">
    <mergeCell ref="A1:C1"/>
    <mergeCell ref="F1:J1"/>
    <mergeCell ref="L1:M1"/>
  </mergeCells>
  <dataValidations count="7">
    <dataValidation type="list" allowBlank="1" showInputMessage="1" showErrorMessage="1" sqref="E3:E5" xr:uid="{C1199A09-8A95-4999-8541-64FCFE1CC97D}">
      <formula1>$E$10:$E$24</formula1>
    </dataValidation>
    <dataValidation type="list" allowBlank="1" showInputMessage="1" showErrorMessage="1" sqref="G3:G5" xr:uid="{B221A6B2-D673-4626-82DD-24036E6B9A5B}">
      <formula1>$G$10:$G$17</formula1>
    </dataValidation>
    <dataValidation type="list" allowBlank="1" showInputMessage="1" showErrorMessage="1" sqref="H3:H5" xr:uid="{DD0B4E1F-C311-47FF-AECD-21C9E0462714}">
      <formula1>$H$10:$H$14</formula1>
    </dataValidation>
    <dataValidation type="list" allowBlank="1" showInputMessage="1" showErrorMessage="1" sqref="I3:I5" xr:uid="{AAD1591D-BA1B-4BB7-9DD5-430C536B5581}">
      <formula1>$I$10:$I$11</formula1>
    </dataValidation>
    <dataValidation type="list" allowBlank="1" showInputMessage="1" showErrorMessage="1" sqref="L3:L5" xr:uid="{C514D8FC-56B3-4B68-8289-476249A24387}">
      <formula1>$L$10:$L$45</formula1>
    </dataValidation>
    <dataValidation type="list" allowBlank="1" showInputMessage="1" showErrorMessage="1" sqref="U3:U5" xr:uid="{FC508185-666A-489A-AF59-E8DC2498CF5D}">
      <formula1>$U$10:$U$13</formula1>
    </dataValidation>
    <dataValidation type="list" allowBlank="1" showInputMessage="1" showErrorMessage="1" sqref="W3:W5" xr:uid="{E0B50A68-E0FC-48B9-AB15-04EA28595A9A}">
      <formula1>$W$10:$W$14</formula1>
    </dataValidation>
  </dataValidations>
  <pageMargins left="0.7" right="0.7" top="0.75" bottom="0.75" header="0.3" footer="0.3"/>
  <pageSetup paperSize="17" orientation="landscape" r:id="rId1"/>
  <legacyDrawing r:id="rId2"/>
  <tableParts count="1">
    <tablePart r:id="rId3"/>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B0EB-32F6-4AB7-AD6B-19758966C939}">
  <dimension ref="A1:AS46"/>
  <sheetViews>
    <sheetView topLeftCell="A2" workbookViewId="0">
      <selection activeCell="V48" sqref="V48"/>
    </sheetView>
  </sheetViews>
  <sheetFormatPr defaultRowHeight="15" x14ac:dyDescent="0.25"/>
  <cols>
    <col min="1" max="1" width="11.42578125" customWidth="1"/>
    <col min="2" max="2" width="11.140625" customWidth="1"/>
    <col min="3" max="3" width="11.28515625" customWidth="1"/>
    <col min="4" max="4" width="19.140625" style="39" customWidth="1"/>
    <col min="5" max="5" width="13.85546875" customWidth="1"/>
    <col min="6" max="6" width="14.85546875" style="69" customWidth="1"/>
    <col min="7" max="7" width="7.28515625" customWidth="1"/>
    <col min="8" max="8" width="11.85546875" style="1" bestFit="1" customWidth="1"/>
    <col min="9" max="9" width="11.28515625" style="1" customWidth="1"/>
    <col min="10" max="10" width="12.85546875" style="36" customWidth="1"/>
    <col min="11" max="11" width="14.42578125" style="36" customWidth="1"/>
    <col min="12" max="12" width="15" customWidth="1"/>
    <col min="13" max="13" width="31.28515625" customWidth="1"/>
    <col min="14" max="14" width="11.85546875" style="1" customWidth="1"/>
    <col min="15" max="15" width="21.28515625" hidden="1" customWidth="1"/>
    <col min="16" max="16" width="12.5703125" customWidth="1"/>
    <col min="17" max="17" width="12.140625" customWidth="1"/>
    <col min="18" max="18" width="11" customWidth="1"/>
    <col min="19" max="19" width="19.42578125" hidden="1" customWidth="1"/>
    <col min="20" max="20" width="23.5703125" hidden="1" customWidth="1"/>
    <col min="21" max="21" width="20.42578125" hidden="1" customWidth="1"/>
    <col min="22" max="22" width="42.140625" customWidth="1"/>
    <col min="23" max="23" width="20.42578125" style="34" customWidth="1"/>
    <col min="24" max="26" width="20.42578125" style="1" hidden="1" customWidth="1"/>
    <col min="27" max="27" width="18.5703125" hidden="1" customWidth="1"/>
    <col min="28" max="30" width="14.42578125" hidden="1" customWidth="1"/>
    <col min="31" max="31" width="21.85546875" style="34" hidden="1" customWidth="1"/>
    <col min="32" max="32" width="22.7109375" style="34" hidden="1" customWidth="1"/>
    <col min="33" max="33" width="17.7109375" style="34" hidden="1" customWidth="1"/>
    <col min="34" max="34" width="10.5703125" style="34" hidden="1" customWidth="1"/>
    <col min="35" max="35" width="12.140625" style="34" hidden="1" customWidth="1"/>
    <col min="36" max="36" width="15.28515625" style="34" hidden="1" customWidth="1"/>
    <col min="37" max="37" width="23.28515625" style="34" hidden="1" customWidth="1"/>
    <col min="38" max="38" width="19.140625" style="34" hidden="1" customWidth="1"/>
    <col min="39" max="39" width="22.85546875" style="34" hidden="1" customWidth="1"/>
    <col min="40" max="40" width="23.7109375" style="34" hidden="1" customWidth="1"/>
    <col min="41" max="41" width="11.5703125" style="34" hidden="1" customWidth="1"/>
    <col min="42" max="42" width="13.140625" style="34" hidden="1" customWidth="1"/>
    <col min="43" max="43" width="16.28515625" style="34" hidden="1" customWidth="1"/>
    <col min="44" max="44" width="24.28515625" style="34" hidden="1" customWidth="1"/>
    <col min="45" max="45" width="20.140625" style="34" hidden="1" customWidth="1"/>
  </cols>
  <sheetData>
    <row r="1" spans="1:45" ht="39.75" customHeight="1" x14ac:dyDescent="0.25">
      <c r="A1" s="341" t="s">
        <v>528</v>
      </c>
      <c r="B1" s="342"/>
      <c r="C1" s="342"/>
      <c r="D1" s="176" t="s">
        <v>529</v>
      </c>
      <c r="F1" s="344" t="s">
        <v>520</v>
      </c>
      <c r="G1" s="344"/>
      <c r="H1" s="344"/>
      <c r="I1" s="344"/>
      <c r="J1" s="344"/>
      <c r="M1" s="144" t="s">
        <v>530</v>
      </c>
    </row>
    <row r="2" spans="1:45" ht="30" customHeight="1" thickBot="1" x14ac:dyDescent="0.3">
      <c r="A2" s="1" t="s">
        <v>3</v>
      </c>
      <c r="B2" s="1" t="s">
        <v>6</v>
      </c>
      <c r="C2" s="1" t="s">
        <v>123</v>
      </c>
      <c r="D2" s="1" t="s">
        <v>12</v>
      </c>
      <c r="E2" s="1" t="s">
        <v>278</v>
      </c>
      <c r="F2" s="36" t="s">
        <v>17</v>
      </c>
      <c r="G2" s="1" t="s">
        <v>20</v>
      </c>
      <c r="H2" s="1" t="s">
        <v>23</v>
      </c>
      <c r="I2" s="1" t="s">
        <v>25</v>
      </c>
      <c r="J2" s="35" t="s">
        <v>27</v>
      </c>
      <c r="K2" s="36" t="s">
        <v>29</v>
      </c>
      <c r="L2" s="1" t="s">
        <v>31</v>
      </c>
      <c r="M2" s="1" t="s">
        <v>33</v>
      </c>
      <c r="N2" s="36" t="s">
        <v>124</v>
      </c>
      <c r="O2" s="5" t="s">
        <v>38</v>
      </c>
      <c r="P2" s="36" t="s">
        <v>41</v>
      </c>
      <c r="Q2" s="36" t="s">
        <v>125</v>
      </c>
      <c r="R2" s="36" t="s">
        <v>126</v>
      </c>
      <c r="S2" s="1" t="s">
        <v>48</v>
      </c>
      <c r="T2" s="1" t="s">
        <v>51</v>
      </c>
      <c r="U2" s="1" t="s">
        <v>54</v>
      </c>
      <c r="V2" s="1" t="s">
        <v>57</v>
      </c>
      <c r="W2" s="34" t="s">
        <v>60</v>
      </c>
      <c r="X2" s="1" t="s">
        <v>63</v>
      </c>
      <c r="Y2" s="1" t="s">
        <v>66</v>
      </c>
      <c r="Z2" s="1" t="s">
        <v>67</v>
      </c>
      <c r="AA2" s="1" t="s">
        <v>69</v>
      </c>
      <c r="AB2" s="1" t="s">
        <v>72</v>
      </c>
      <c r="AC2" s="1" t="s">
        <v>74</v>
      </c>
      <c r="AD2" s="1" t="s">
        <v>76</v>
      </c>
      <c r="AE2" s="30" t="s">
        <v>127</v>
      </c>
      <c r="AF2" s="31" t="s">
        <v>128</v>
      </c>
      <c r="AG2" s="31" t="s">
        <v>129</v>
      </c>
      <c r="AH2" s="31" t="s">
        <v>81</v>
      </c>
      <c r="AI2" s="31" t="s">
        <v>83</v>
      </c>
      <c r="AJ2" s="31" t="s">
        <v>84</v>
      </c>
      <c r="AK2" s="31" t="s">
        <v>85</v>
      </c>
      <c r="AL2" s="32" t="s">
        <v>86</v>
      </c>
      <c r="AM2" s="30" t="s">
        <v>130</v>
      </c>
      <c r="AN2" s="31" t="s">
        <v>131</v>
      </c>
      <c r="AO2" s="31" t="s">
        <v>132</v>
      </c>
      <c r="AP2" s="31" t="s">
        <v>133</v>
      </c>
      <c r="AQ2" s="31" t="s">
        <v>134</v>
      </c>
      <c r="AR2" s="31" t="s">
        <v>135</v>
      </c>
      <c r="AS2" s="32" t="s">
        <v>136</v>
      </c>
    </row>
    <row r="3" spans="1:45" s="29" customFormat="1" ht="72" customHeight="1" x14ac:dyDescent="0.2">
      <c r="A3" s="17"/>
      <c r="B3" s="18" t="s">
        <v>346</v>
      </c>
      <c r="C3" s="18"/>
      <c r="D3" s="177" t="s">
        <v>347</v>
      </c>
      <c r="E3" s="177" t="s">
        <v>234</v>
      </c>
      <c r="F3" s="21" t="s">
        <v>348</v>
      </c>
      <c r="G3" s="11" t="s">
        <v>229</v>
      </c>
      <c r="H3" s="20" t="s">
        <v>338</v>
      </c>
      <c r="I3" s="20">
        <v>6</v>
      </c>
      <c r="J3" s="21" t="s">
        <v>349</v>
      </c>
      <c r="K3" s="21" t="s">
        <v>350</v>
      </c>
      <c r="L3" s="22" t="s">
        <v>256</v>
      </c>
      <c r="M3" s="23" t="s">
        <v>351</v>
      </c>
      <c r="N3" s="21">
        <v>36</v>
      </c>
      <c r="O3" s="24">
        <v>0</v>
      </c>
      <c r="P3" s="25">
        <v>945670</v>
      </c>
      <c r="Q3" s="25">
        <f>Table13456[[#This Row],[PROJECT TOTAL]]*0.8544</f>
        <v>807980.44800000009</v>
      </c>
      <c r="R3" s="25">
        <f>Table13456[[#This Row],[PROJECT TOTAL]]*0.1456</f>
        <v>137689.552</v>
      </c>
      <c r="S3" s="25">
        <f>P3</f>
        <v>945670</v>
      </c>
      <c r="T3" s="25">
        <f>Table13456[[#This Row],[PROJECT TOTAL]]-Table13456[[#This Row],[FUNDED TO DATE]]</f>
        <v>0</v>
      </c>
      <c r="U3" s="26" t="s">
        <v>143</v>
      </c>
      <c r="V3" s="16" t="s">
        <v>553</v>
      </c>
      <c r="W3" s="47" t="s">
        <v>225</v>
      </c>
      <c r="X3" s="41">
        <v>2018</v>
      </c>
      <c r="Y3" s="41">
        <v>2018</v>
      </c>
      <c r="Z3" s="41">
        <v>2018</v>
      </c>
      <c r="AA3" s="27">
        <v>35.413359999999997</v>
      </c>
      <c r="AB3" s="28">
        <v>-108.54248800000001</v>
      </c>
      <c r="AC3" s="28">
        <v>35.440640000000002</v>
      </c>
      <c r="AD3" s="28">
        <v>-108.54979299999999</v>
      </c>
      <c r="AE3" s="33">
        <v>0</v>
      </c>
      <c r="AF3" s="15">
        <v>0</v>
      </c>
      <c r="AG3" s="31">
        <v>0</v>
      </c>
      <c r="AH3" s="31">
        <v>0</v>
      </c>
      <c r="AI3" s="31">
        <v>0</v>
      </c>
      <c r="AJ3" s="31">
        <v>0</v>
      </c>
      <c r="AK3" s="31">
        <v>0</v>
      </c>
      <c r="AL3" s="32">
        <v>0</v>
      </c>
      <c r="AM3" s="33">
        <f>Table13456[[#This Row],[FUNDED TO DATE]]</f>
        <v>945670</v>
      </c>
      <c r="AN3" s="15">
        <v>0</v>
      </c>
      <c r="AO3" s="31">
        <f>Table13456[[#This Row],[LENTH (Miles)]]</f>
        <v>36</v>
      </c>
      <c r="AP3" s="31">
        <v>0</v>
      </c>
      <c r="AQ3" s="31">
        <v>3</v>
      </c>
      <c r="AR3" s="31">
        <v>6</v>
      </c>
      <c r="AS3" s="32">
        <v>5000</v>
      </c>
    </row>
    <row r="4" spans="1:45" s="29" customFormat="1" ht="69.75" customHeight="1" x14ac:dyDescent="0.2">
      <c r="A4" s="42"/>
      <c r="B4" s="95" t="s">
        <v>352</v>
      </c>
      <c r="C4" s="43"/>
      <c r="D4" s="178" t="s">
        <v>353</v>
      </c>
      <c r="E4" s="179" t="s">
        <v>234</v>
      </c>
      <c r="F4" s="21" t="s">
        <v>348</v>
      </c>
      <c r="G4" s="11" t="s">
        <v>229</v>
      </c>
      <c r="H4" s="20" t="s">
        <v>188</v>
      </c>
      <c r="I4" s="20">
        <v>6</v>
      </c>
      <c r="J4" s="21" t="s">
        <v>354</v>
      </c>
      <c r="K4" s="21" t="s">
        <v>355</v>
      </c>
      <c r="L4" s="22" t="s">
        <v>256</v>
      </c>
      <c r="M4" s="64" t="s">
        <v>356</v>
      </c>
      <c r="N4" s="21">
        <v>20</v>
      </c>
      <c r="O4" s="24">
        <v>0</v>
      </c>
      <c r="P4" s="5">
        <v>180400</v>
      </c>
      <c r="Q4" s="25">
        <f>Table13456[[#This Row],[PROJECT TOTAL]]*0.8544</f>
        <v>154133.76000000001</v>
      </c>
      <c r="R4" s="25">
        <f>Table13456[[#This Row],[PROJECT TOTAL]]*0.1456</f>
        <v>26266.240000000002</v>
      </c>
      <c r="S4" s="63">
        <f>P4</f>
        <v>180400</v>
      </c>
      <c r="T4" s="25">
        <f>Table13456[[#This Row],[PROJECT TOTAL]]-Table13456[[#This Row],[FUNDED TO DATE]]</f>
        <v>0</v>
      </c>
      <c r="U4" s="45" t="s">
        <v>143</v>
      </c>
      <c r="V4" s="16" t="s">
        <v>554</v>
      </c>
      <c r="W4" s="47" t="s">
        <v>225</v>
      </c>
      <c r="X4" s="41">
        <v>2020</v>
      </c>
      <c r="Y4" s="41">
        <v>2020</v>
      </c>
      <c r="Z4" s="41">
        <v>2020</v>
      </c>
      <c r="AA4" s="27">
        <v>35.378011000000001</v>
      </c>
      <c r="AB4" s="28">
        <v>-108.511285</v>
      </c>
      <c r="AC4" s="28">
        <v>35.295943999999999</v>
      </c>
      <c r="AD4" s="28">
        <v>-108.388976</v>
      </c>
      <c r="AE4" s="33">
        <v>0</v>
      </c>
      <c r="AF4" s="15">
        <v>0</v>
      </c>
      <c r="AG4" s="31">
        <v>0</v>
      </c>
      <c r="AH4" s="31">
        <v>0</v>
      </c>
      <c r="AI4" s="31">
        <v>0</v>
      </c>
      <c r="AJ4" s="31">
        <v>0</v>
      </c>
      <c r="AK4" s="31">
        <v>0</v>
      </c>
      <c r="AL4" s="46">
        <v>0</v>
      </c>
      <c r="AM4" s="33">
        <f>Table13456[[#This Row],[FUNDED TO DATE]]</f>
        <v>180400</v>
      </c>
      <c r="AN4" s="15">
        <v>0</v>
      </c>
      <c r="AO4" s="31">
        <f>Table13456[[#This Row],[LENTH (Miles)]]</f>
        <v>20</v>
      </c>
      <c r="AP4" s="31">
        <v>0</v>
      </c>
      <c r="AQ4" s="31">
        <v>0</v>
      </c>
      <c r="AR4" s="31">
        <v>0</v>
      </c>
      <c r="AS4" s="31">
        <v>1000</v>
      </c>
    </row>
    <row r="5" spans="1:45" s="29" customFormat="1" ht="69" customHeight="1" x14ac:dyDescent="0.2">
      <c r="A5" s="42"/>
      <c r="B5" s="134" t="s">
        <v>505</v>
      </c>
      <c r="C5" s="43"/>
      <c r="D5" s="178" t="s">
        <v>395</v>
      </c>
      <c r="E5" s="179" t="s">
        <v>194</v>
      </c>
      <c r="F5" s="21" t="s">
        <v>348</v>
      </c>
      <c r="G5" s="11" t="s">
        <v>229</v>
      </c>
      <c r="H5" s="20" t="s">
        <v>140</v>
      </c>
      <c r="I5" s="20">
        <v>6</v>
      </c>
      <c r="J5" s="21"/>
      <c r="K5" s="21"/>
      <c r="L5" s="22" t="s">
        <v>256</v>
      </c>
      <c r="M5" s="146" t="s">
        <v>527</v>
      </c>
      <c r="N5" s="21">
        <v>15.2</v>
      </c>
      <c r="O5" s="5">
        <v>832000</v>
      </c>
      <c r="P5" s="5">
        <v>832000</v>
      </c>
      <c r="Q5" s="25">
        <f>Table13456[[#This Row],[PROJECT TOTAL]]*0.8544</f>
        <v>710860.80000000005</v>
      </c>
      <c r="R5" s="25">
        <f>Table13456[[#This Row],[PROJECT TOTAL]]*0.1456</f>
        <v>121139.20000000001</v>
      </c>
      <c r="S5" s="63">
        <v>832000</v>
      </c>
      <c r="T5" s="25">
        <f>Table13456[[#This Row],[PROJECT TOTAL]]-Table13456[[#This Row],[FUNDED TO DATE]]</f>
        <v>0</v>
      </c>
      <c r="U5" s="45" t="s">
        <v>143</v>
      </c>
      <c r="V5" s="16" t="s">
        <v>555</v>
      </c>
      <c r="W5" s="47" t="s">
        <v>225</v>
      </c>
      <c r="X5" s="41">
        <v>2018</v>
      </c>
      <c r="Y5" s="41">
        <v>2018</v>
      </c>
      <c r="Z5" s="41">
        <v>2018</v>
      </c>
      <c r="AA5" s="7"/>
      <c r="AB5" s="8"/>
      <c r="AC5" s="7"/>
      <c r="AD5" s="7"/>
      <c r="AE5" s="33">
        <f>Table13456[[#This Row],[FUNDED TO DATE]]</f>
        <v>832000</v>
      </c>
      <c r="AF5" s="15"/>
      <c r="AG5" s="31"/>
      <c r="AH5" s="31"/>
      <c r="AI5" s="31"/>
      <c r="AJ5" s="31"/>
      <c r="AK5" s="31"/>
      <c r="AL5" s="46">
        <f>50</f>
        <v>50</v>
      </c>
      <c r="AM5" s="33">
        <f>Table13456[[#This Row],[FUNDED TO DATE]]</f>
        <v>832000</v>
      </c>
      <c r="AN5" s="15"/>
      <c r="AO5" s="31">
        <f>Table13456[[#This Row],[LENTH (Miles)]]</f>
        <v>15.2</v>
      </c>
      <c r="AP5" s="31"/>
      <c r="AQ5" s="31"/>
      <c r="AR5" s="31"/>
      <c r="AS5" s="32"/>
    </row>
    <row r="6" spans="1:45" s="29" customFormat="1" ht="71.25" customHeight="1" thickBot="1" x14ac:dyDescent="0.25">
      <c r="A6" s="42"/>
      <c r="B6" s="97"/>
      <c r="C6" s="43"/>
      <c r="D6" s="178" t="s">
        <v>357</v>
      </c>
      <c r="E6" s="179" t="s">
        <v>234</v>
      </c>
      <c r="F6" s="21" t="s">
        <v>396</v>
      </c>
      <c r="G6" s="11" t="s">
        <v>229</v>
      </c>
      <c r="H6" s="20" t="s">
        <v>188</v>
      </c>
      <c r="I6" s="20">
        <v>6</v>
      </c>
      <c r="J6" s="21" t="s">
        <v>397</v>
      </c>
      <c r="K6" s="21" t="s">
        <v>397</v>
      </c>
      <c r="L6" s="22" t="s">
        <v>256</v>
      </c>
      <c r="M6" s="64" t="s">
        <v>526</v>
      </c>
      <c r="N6" s="21" t="s">
        <v>229</v>
      </c>
      <c r="O6" s="5">
        <v>125000</v>
      </c>
      <c r="P6" s="5">
        <v>125000</v>
      </c>
      <c r="Q6" s="25">
        <f>Table13456[[#This Row],[PROJECT TOTAL]]*0.8544</f>
        <v>106800</v>
      </c>
      <c r="R6" s="25">
        <f>Table13456[[#This Row],[PROJECT TOTAL]]*0.1456</f>
        <v>18200</v>
      </c>
      <c r="S6" s="63">
        <v>0</v>
      </c>
      <c r="T6" s="25">
        <f>Table13456[[#This Row],[PROJECT TOTAL]]-Table13456[[#This Row],[FUNDED TO DATE]]</f>
        <v>125000</v>
      </c>
      <c r="U6" s="45"/>
      <c r="V6" s="16" t="s">
        <v>525</v>
      </c>
      <c r="W6" s="47" t="s">
        <v>225</v>
      </c>
      <c r="X6" s="41">
        <v>2020</v>
      </c>
      <c r="Y6" s="41">
        <v>2020</v>
      </c>
      <c r="Z6" s="41">
        <v>2020</v>
      </c>
      <c r="AA6" s="7">
        <v>35.696629999999999</v>
      </c>
      <c r="AB6" s="8">
        <v>-108.13641</v>
      </c>
      <c r="AC6" s="7">
        <v>35.67456</v>
      </c>
      <c r="AD6" s="7">
        <v>-108.15567</v>
      </c>
      <c r="AE6" s="33">
        <f>Table13456[[#This Row],[FUNDED TO DATE]]</f>
        <v>0</v>
      </c>
      <c r="AF6" s="15"/>
      <c r="AG6" s="31"/>
      <c r="AH6" s="31"/>
      <c r="AI6" s="31"/>
      <c r="AJ6" s="31"/>
      <c r="AK6" s="31"/>
      <c r="AL6" s="46">
        <f>50</f>
        <v>50</v>
      </c>
      <c r="AM6" s="33">
        <f>Table13456[[#This Row],[FUNDED TO DATE]]</f>
        <v>0</v>
      </c>
      <c r="AN6" s="15"/>
      <c r="AO6" s="31" t="str">
        <f>Table13456[[#This Row],[LENTH (Miles)]]</f>
        <v>N/A</v>
      </c>
      <c r="AP6" s="31"/>
      <c r="AQ6" s="31"/>
      <c r="AR6" s="31"/>
      <c r="AS6" s="32"/>
    </row>
    <row r="7" spans="1:45" x14ac:dyDescent="0.25">
      <c r="A7" s="42"/>
      <c r="B7" s="43"/>
      <c r="C7" s="43"/>
      <c r="D7" s="167"/>
      <c r="E7" s="179"/>
      <c r="F7" s="180"/>
      <c r="G7" s="181"/>
      <c r="H7" s="153"/>
      <c r="I7" s="182"/>
      <c r="J7" s="154"/>
      <c r="K7" s="180"/>
      <c r="L7" s="183"/>
      <c r="M7" s="184"/>
      <c r="N7" s="169" t="s">
        <v>517</v>
      </c>
      <c r="O7" s="185"/>
      <c r="P7" s="63">
        <v>125000</v>
      </c>
      <c r="Q7" s="100">
        <f>Table13456[[#This Row],[PROJECT TOTAL]]*0.8544</f>
        <v>106800</v>
      </c>
      <c r="R7" s="100">
        <f>Table13456[[#This Row],[PROJECT TOTAL]]*0.1456</f>
        <v>18200</v>
      </c>
      <c r="S7" s="151"/>
      <c r="T7" s="100">
        <f>Table13456[[#This Row],[PROJECT TOTAL]]-Table13456[[#This Row],[FUNDED TO DATE]]</f>
        <v>125000</v>
      </c>
      <c r="U7" s="171"/>
      <c r="V7" s="16"/>
      <c r="W7" s="41"/>
      <c r="X7" s="41"/>
      <c r="Y7" s="41"/>
      <c r="Z7" s="41"/>
      <c r="AA7" s="172"/>
      <c r="AB7" s="172"/>
      <c r="AC7" s="172"/>
      <c r="AD7" s="172"/>
      <c r="AE7" s="33">
        <f>Table13456[[#This Row],[FUNDED TO DATE]]</f>
        <v>0</v>
      </c>
      <c r="AF7" s="31"/>
      <c r="AG7" s="31"/>
      <c r="AH7" s="31"/>
      <c r="AI7" s="31"/>
      <c r="AJ7" s="31"/>
      <c r="AK7" s="31"/>
      <c r="AL7" s="46">
        <f>50</f>
        <v>50</v>
      </c>
      <c r="AM7" s="33">
        <f>Table13456[[#This Row],[FUNDED TO DATE]]</f>
        <v>0</v>
      </c>
      <c r="AN7" s="31"/>
      <c r="AO7" s="31" t="str">
        <f>Table13456[[#This Row],[LENTH (Miles)]]</f>
        <v>Total:</v>
      </c>
      <c r="AP7" s="31"/>
      <c r="AQ7" s="31"/>
      <c r="AR7" s="31"/>
      <c r="AS7" s="32"/>
    </row>
    <row r="8" spans="1:45" ht="15.75" hidden="1" x14ac:dyDescent="0.25">
      <c r="D8" s="83" t="s">
        <v>358</v>
      </c>
      <c r="E8" s="186">
        <f>SUM(T3:T7)</f>
        <v>250000</v>
      </c>
    </row>
    <row r="9" spans="1:45" hidden="1" x14ac:dyDescent="0.25">
      <c r="Y9" s="61"/>
    </row>
    <row r="10" spans="1:45" hidden="1" x14ac:dyDescent="0.25">
      <c r="B10" s="29"/>
      <c r="E10" s="67" t="s">
        <v>204</v>
      </c>
      <c r="G10" s="67" t="s">
        <v>21</v>
      </c>
      <c r="H10" s="91" t="s">
        <v>205</v>
      </c>
      <c r="I10" s="91" t="s">
        <v>206</v>
      </c>
      <c r="L10" s="67" t="s">
        <v>207</v>
      </c>
      <c r="U10" s="67" t="s">
        <v>208</v>
      </c>
      <c r="W10" s="91" t="s">
        <v>209</v>
      </c>
    </row>
    <row r="11" spans="1:45" hidden="1" x14ac:dyDescent="0.25">
      <c r="B11" s="29"/>
      <c r="E11" t="s">
        <v>166</v>
      </c>
      <c r="G11" t="s">
        <v>210</v>
      </c>
      <c r="H11" s="1" t="s">
        <v>211</v>
      </c>
      <c r="I11" s="1">
        <v>5</v>
      </c>
      <c r="L11" t="s">
        <v>212</v>
      </c>
      <c r="U11" t="s">
        <v>153</v>
      </c>
      <c r="W11" s="1" t="s">
        <v>213</v>
      </c>
    </row>
    <row r="12" spans="1:45" hidden="1" x14ac:dyDescent="0.25">
      <c r="B12" s="29"/>
      <c r="E12" t="s">
        <v>156</v>
      </c>
      <c r="G12" t="s">
        <v>214</v>
      </c>
      <c r="H12" s="1" t="s">
        <v>188</v>
      </c>
      <c r="I12" s="1">
        <v>6</v>
      </c>
      <c r="L12" t="s">
        <v>151</v>
      </c>
      <c r="U12" t="s">
        <v>163</v>
      </c>
      <c r="W12" s="1" t="s">
        <v>165</v>
      </c>
    </row>
    <row r="13" spans="1:45" hidden="1" x14ac:dyDescent="0.25">
      <c r="B13" s="29"/>
      <c r="E13" t="s">
        <v>215</v>
      </c>
      <c r="G13" t="s">
        <v>216</v>
      </c>
      <c r="H13" s="1" t="s">
        <v>140</v>
      </c>
      <c r="L13" t="s">
        <v>217</v>
      </c>
      <c r="U13" t="s">
        <v>143</v>
      </c>
      <c r="W13" s="1" t="s">
        <v>180</v>
      </c>
    </row>
    <row r="14" spans="1:45" hidden="1" x14ac:dyDescent="0.25">
      <c r="B14" s="29"/>
      <c r="E14" t="s">
        <v>218</v>
      </c>
      <c r="G14" t="s">
        <v>139</v>
      </c>
      <c r="H14" s="92" t="s">
        <v>219</v>
      </c>
      <c r="L14" t="s">
        <v>161</v>
      </c>
      <c r="U14" t="s">
        <v>220</v>
      </c>
      <c r="W14" s="1" t="s">
        <v>221</v>
      </c>
    </row>
    <row r="15" spans="1:45" hidden="1" x14ac:dyDescent="0.25">
      <c r="B15" s="29"/>
      <c r="E15" t="s">
        <v>222</v>
      </c>
      <c r="G15" t="s">
        <v>158</v>
      </c>
      <c r="H15" s="92" t="s">
        <v>223</v>
      </c>
      <c r="L15" t="s">
        <v>224</v>
      </c>
      <c r="W15" s="1" t="s">
        <v>225</v>
      </c>
    </row>
    <row r="16" spans="1:45" hidden="1" x14ac:dyDescent="0.25">
      <c r="B16" s="29"/>
      <c r="E16" t="s">
        <v>226</v>
      </c>
      <c r="G16" t="s">
        <v>148</v>
      </c>
      <c r="L16" t="s">
        <v>227</v>
      </c>
      <c r="W16" s="1"/>
    </row>
    <row r="17" spans="2:23" hidden="1" x14ac:dyDescent="0.25">
      <c r="B17" s="29"/>
      <c r="E17" t="s">
        <v>146</v>
      </c>
      <c r="G17" s="84" t="s">
        <v>168</v>
      </c>
      <c r="L17" t="s">
        <v>228</v>
      </c>
      <c r="W17" s="1"/>
    </row>
    <row r="18" spans="2:23" hidden="1" x14ac:dyDescent="0.25">
      <c r="B18" s="29"/>
      <c r="E18" t="s">
        <v>186</v>
      </c>
      <c r="G18" t="s">
        <v>229</v>
      </c>
      <c r="L18" t="s">
        <v>230</v>
      </c>
      <c r="W18" s="1"/>
    </row>
    <row r="19" spans="2:23" hidden="1" x14ac:dyDescent="0.25">
      <c r="B19" s="29"/>
      <c r="E19" t="s">
        <v>137</v>
      </c>
      <c r="L19" t="s">
        <v>231</v>
      </c>
      <c r="W19" s="1"/>
    </row>
    <row r="20" spans="2:23" hidden="1" x14ac:dyDescent="0.25">
      <c r="B20" s="29"/>
      <c r="E20" t="s">
        <v>174</v>
      </c>
      <c r="L20" t="s">
        <v>232</v>
      </c>
      <c r="W20" s="1"/>
    </row>
    <row r="21" spans="2:23" hidden="1" x14ac:dyDescent="0.25">
      <c r="B21" s="29"/>
      <c r="E21" t="s">
        <v>194</v>
      </c>
      <c r="L21" t="s">
        <v>233</v>
      </c>
      <c r="W21" s="1"/>
    </row>
    <row r="22" spans="2:23" hidden="1" x14ac:dyDescent="0.25">
      <c r="B22" s="29"/>
      <c r="E22" t="s">
        <v>234</v>
      </c>
      <c r="L22" t="s">
        <v>142</v>
      </c>
      <c r="W22" s="1"/>
    </row>
    <row r="23" spans="2:23" hidden="1" x14ac:dyDescent="0.25">
      <c r="B23" s="29"/>
      <c r="E23" t="s">
        <v>235</v>
      </c>
      <c r="L23" t="s">
        <v>236</v>
      </c>
      <c r="W23" s="1"/>
    </row>
    <row r="24" spans="2:23" hidden="1" x14ac:dyDescent="0.25">
      <c r="B24" s="29"/>
      <c r="E24" t="s">
        <v>237</v>
      </c>
      <c r="L24" t="s">
        <v>238</v>
      </c>
      <c r="W24" s="1"/>
    </row>
    <row r="25" spans="2:23" hidden="1" x14ac:dyDescent="0.25">
      <c r="B25" s="29"/>
      <c r="E25" t="s">
        <v>239</v>
      </c>
      <c r="L25" t="s">
        <v>240</v>
      </c>
      <c r="W25" s="1"/>
    </row>
    <row r="26" spans="2:23" hidden="1" x14ac:dyDescent="0.25">
      <c r="B26" s="29"/>
      <c r="L26" t="s">
        <v>241</v>
      </c>
      <c r="W26" s="1"/>
    </row>
    <row r="27" spans="2:23" hidden="1" x14ac:dyDescent="0.25">
      <c r="B27" s="29"/>
      <c r="L27" s="93" t="s">
        <v>242</v>
      </c>
      <c r="W27" s="1"/>
    </row>
    <row r="28" spans="2:23" hidden="1" x14ac:dyDescent="0.25">
      <c r="B28" s="29"/>
      <c r="L28" t="s">
        <v>243</v>
      </c>
      <c r="W28" s="1"/>
    </row>
    <row r="29" spans="2:23" hidden="1" x14ac:dyDescent="0.25">
      <c r="B29" s="29"/>
      <c r="L29" t="s">
        <v>244</v>
      </c>
      <c r="W29" s="1"/>
    </row>
    <row r="30" spans="2:23" hidden="1" x14ac:dyDescent="0.25">
      <c r="B30" s="29"/>
      <c r="L30" t="s">
        <v>245</v>
      </c>
      <c r="W30" s="1"/>
    </row>
    <row r="31" spans="2:23" hidden="1" x14ac:dyDescent="0.25">
      <c r="B31" s="29"/>
      <c r="L31" t="s">
        <v>246</v>
      </c>
      <c r="W31" s="1"/>
    </row>
    <row r="32" spans="2:23" hidden="1" x14ac:dyDescent="0.25">
      <c r="B32" s="29"/>
      <c r="L32" t="s">
        <v>247</v>
      </c>
      <c r="W32" s="1"/>
    </row>
    <row r="33" spans="2:23" hidden="1" x14ac:dyDescent="0.25">
      <c r="B33" s="29"/>
      <c r="L33" t="s">
        <v>248</v>
      </c>
      <c r="W33" s="1"/>
    </row>
    <row r="34" spans="2:23" hidden="1" x14ac:dyDescent="0.25">
      <c r="B34" s="29"/>
      <c r="L34" t="s">
        <v>249</v>
      </c>
      <c r="W34" s="1"/>
    </row>
    <row r="35" spans="2:23" hidden="1" x14ac:dyDescent="0.25">
      <c r="B35" s="29"/>
      <c r="L35" t="s">
        <v>250</v>
      </c>
      <c r="W35" s="1"/>
    </row>
    <row r="36" spans="2:23" hidden="1" x14ac:dyDescent="0.25">
      <c r="B36" s="29"/>
      <c r="L36" t="s">
        <v>251</v>
      </c>
      <c r="W36" s="1"/>
    </row>
    <row r="37" spans="2:23" hidden="1" x14ac:dyDescent="0.25">
      <c r="B37" s="29"/>
      <c r="L37" t="s">
        <v>252</v>
      </c>
      <c r="W37" s="1"/>
    </row>
    <row r="38" spans="2:23" hidden="1" x14ac:dyDescent="0.25">
      <c r="B38" s="29"/>
      <c r="L38" t="s">
        <v>253</v>
      </c>
      <c r="W38" s="1"/>
    </row>
    <row r="39" spans="2:23" hidden="1" x14ac:dyDescent="0.25">
      <c r="B39" s="29"/>
      <c r="L39" t="s">
        <v>254</v>
      </c>
      <c r="W39" s="1"/>
    </row>
    <row r="40" spans="2:23" hidden="1" x14ac:dyDescent="0.25">
      <c r="B40" s="29"/>
      <c r="L40" t="s">
        <v>255</v>
      </c>
      <c r="W40" s="1"/>
    </row>
    <row r="41" spans="2:23" hidden="1" x14ac:dyDescent="0.25">
      <c r="B41" s="29"/>
      <c r="L41" t="s">
        <v>256</v>
      </c>
      <c r="W41" s="1"/>
    </row>
    <row r="42" spans="2:23" hidden="1" x14ac:dyDescent="0.25">
      <c r="B42" s="29"/>
      <c r="L42" t="s">
        <v>257</v>
      </c>
      <c r="W42" s="1"/>
    </row>
    <row r="43" spans="2:23" hidden="1" x14ac:dyDescent="0.25">
      <c r="B43" s="29"/>
      <c r="L43" t="s">
        <v>258</v>
      </c>
      <c r="W43" s="1"/>
    </row>
    <row r="44" spans="2:23" hidden="1" x14ac:dyDescent="0.25">
      <c r="B44" s="29"/>
      <c r="L44" t="s">
        <v>259</v>
      </c>
      <c r="W44" s="1"/>
    </row>
    <row r="45" spans="2:23" hidden="1" x14ac:dyDescent="0.25">
      <c r="B45" s="29"/>
      <c r="L45" t="s">
        <v>260</v>
      </c>
      <c r="W45" s="1"/>
    </row>
    <row r="46" spans="2:23" hidden="1" x14ac:dyDescent="0.25">
      <c r="L46" t="s">
        <v>261</v>
      </c>
    </row>
  </sheetData>
  <mergeCells count="2">
    <mergeCell ref="A1:C1"/>
    <mergeCell ref="F1:J1"/>
  </mergeCells>
  <dataValidations count="7">
    <dataValidation type="list" allowBlank="1" showInputMessage="1" showErrorMessage="1" sqref="E3:E7" xr:uid="{3A47E1E8-7A5E-4023-8404-7538CCA977BD}">
      <formula1>$E$11:$E$25</formula1>
    </dataValidation>
    <dataValidation type="list" allowBlank="1" showInputMessage="1" showErrorMessage="1" sqref="G3:G7" xr:uid="{503B758F-4EF6-4830-9358-2F4B55D206BE}">
      <formula1>$G$11:$G$18</formula1>
    </dataValidation>
    <dataValidation type="list" allowBlank="1" showInputMessage="1" showErrorMessage="1" sqref="H3:H7" xr:uid="{6DB554DD-2FB2-4734-9D13-01746093ACBB}">
      <formula1>$H$11:$H$15</formula1>
    </dataValidation>
    <dataValidation type="list" allowBlank="1" showInputMessage="1" showErrorMessage="1" sqref="I3:I7" xr:uid="{C82A698B-4197-47CF-9570-15DE1B256FEA}">
      <formula1>$I$11:$I$12</formula1>
    </dataValidation>
    <dataValidation type="list" allowBlank="1" showInputMessage="1" showErrorMessage="1" sqref="U3:U7" xr:uid="{25704492-7638-4884-A951-3CB4E612093C}">
      <formula1>$U$11:$U$14</formula1>
    </dataValidation>
    <dataValidation type="list" allowBlank="1" showInputMessage="1" showErrorMessage="1" sqref="W3:W7" xr:uid="{D88005EF-7211-4172-9688-325C82818AD5}">
      <formula1>$W$11:$W$15</formula1>
    </dataValidation>
    <dataValidation type="list" allowBlank="1" showInputMessage="1" showErrorMessage="1" sqref="L3:L7" xr:uid="{18650AA7-69E8-4DA2-9778-32ADC7B1597F}">
      <formula1>$L$11:$L$46</formula1>
    </dataValidation>
  </dataValidations>
  <hyperlinks>
    <hyperlink ref="B4" r:id="rId1" xr:uid="{97CB0FC4-F477-44E0-A230-2167BE0C4CA2}"/>
  </hyperlinks>
  <pageMargins left="0.7" right="0.7" top="0.75" bottom="0.75" header="0.3" footer="0.3"/>
  <pageSetup paperSize="17" orientation="landscape" r:id="rId2"/>
  <legacyDrawing r:id="rId3"/>
  <tableParts count="1">
    <tablePart r:id="rId4"/>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1EE2E-CF90-4CBA-9A69-CB67C001B030}">
  <dimension ref="A1:AS42"/>
  <sheetViews>
    <sheetView workbookViewId="0">
      <selection activeCell="H41" sqref="A41:XFD42"/>
    </sheetView>
  </sheetViews>
  <sheetFormatPr defaultRowHeight="15" x14ac:dyDescent="0.25"/>
  <cols>
    <col min="1" max="1" width="15.7109375" bestFit="1" customWidth="1"/>
    <col min="2" max="3" width="15.7109375" customWidth="1"/>
    <col min="4" max="4" width="48.42578125" style="39" customWidth="1"/>
    <col min="5" max="5" width="47.85546875" customWidth="1"/>
    <col min="6" max="6" width="18.7109375" bestFit="1" customWidth="1"/>
    <col min="7" max="7" width="18.7109375" customWidth="1"/>
    <col min="8" max="8" width="11.85546875" style="1" bestFit="1" customWidth="1"/>
    <col min="9" max="9" width="20.85546875" style="1" bestFit="1" customWidth="1"/>
    <col min="10" max="11" width="20.85546875" style="36" customWidth="1"/>
    <col min="12" max="13" width="41.140625" customWidth="1"/>
    <col min="14" max="14" width="18.140625" style="1" customWidth="1"/>
    <col min="15" max="17" width="21.28515625" customWidth="1"/>
    <col min="18" max="18" width="16.7109375" customWidth="1"/>
    <col min="19" max="19" width="19.42578125" customWidth="1"/>
    <col min="20" max="20" width="23.5703125" customWidth="1"/>
    <col min="21" max="21" width="20.42578125" customWidth="1"/>
    <col min="22" max="22" width="42.140625" customWidth="1"/>
    <col min="23" max="23" width="20.42578125" style="34" customWidth="1"/>
    <col min="24" max="26" width="20.42578125" style="1" customWidth="1"/>
    <col min="27" max="27" width="18.5703125" customWidth="1"/>
    <col min="28" max="30" width="14.42578125" customWidth="1"/>
    <col min="31" max="31" width="21.85546875" style="34" customWidth="1"/>
    <col min="32" max="32" width="22.7109375" style="34" customWidth="1"/>
    <col min="33" max="33" width="17.7109375" style="34" customWidth="1"/>
    <col min="34" max="34" width="10.5703125" style="34" bestFit="1" customWidth="1"/>
    <col min="35" max="35" width="12.140625" style="34" bestFit="1" customWidth="1"/>
    <col min="36" max="36" width="15.28515625" style="34" bestFit="1" customWidth="1"/>
    <col min="37" max="37" width="23.28515625" style="34" bestFit="1" customWidth="1"/>
    <col min="38" max="38" width="19.140625" style="34" customWidth="1"/>
    <col min="39" max="39" width="22.85546875" style="34" bestFit="1" customWidth="1"/>
    <col min="40" max="40" width="23.7109375" style="34" bestFit="1" customWidth="1"/>
    <col min="41" max="41" width="11.5703125" style="34" bestFit="1" customWidth="1"/>
    <col min="42" max="42" width="13.140625" style="34" bestFit="1" customWidth="1"/>
    <col min="43" max="43" width="16.28515625" style="34" bestFit="1" customWidth="1"/>
    <col min="44" max="44" width="24.28515625" style="34" bestFit="1" customWidth="1"/>
    <col min="45" max="45" width="20.140625" style="34" bestFit="1" customWidth="1"/>
  </cols>
  <sheetData>
    <row r="1" spans="1:45" x14ac:dyDescent="0.25">
      <c r="A1" s="1" t="s">
        <v>3</v>
      </c>
      <c r="B1" s="1" t="s">
        <v>6</v>
      </c>
      <c r="C1" s="1" t="s">
        <v>123</v>
      </c>
      <c r="D1" s="37" t="s">
        <v>12</v>
      </c>
      <c r="E1" s="1" t="s">
        <v>278</v>
      </c>
      <c r="F1" s="1" t="s">
        <v>17</v>
      </c>
      <c r="G1" s="1" t="s">
        <v>20</v>
      </c>
      <c r="H1" s="1" t="s">
        <v>23</v>
      </c>
      <c r="I1" s="1" t="s">
        <v>25</v>
      </c>
      <c r="J1" s="35" t="s">
        <v>27</v>
      </c>
      <c r="K1" s="36" t="s">
        <v>29</v>
      </c>
      <c r="L1" s="1" t="s">
        <v>31</v>
      </c>
      <c r="M1" s="1" t="s">
        <v>33</v>
      </c>
      <c r="N1" s="1" t="s">
        <v>124</v>
      </c>
      <c r="O1" s="5" t="s">
        <v>38</v>
      </c>
      <c r="P1" s="1" t="s">
        <v>41</v>
      </c>
      <c r="Q1" s="1" t="s">
        <v>125</v>
      </c>
      <c r="R1" s="1" t="s">
        <v>126</v>
      </c>
      <c r="S1" s="1" t="s">
        <v>48</v>
      </c>
      <c r="T1" s="1" t="s">
        <v>51</v>
      </c>
      <c r="U1" s="1" t="s">
        <v>54</v>
      </c>
      <c r="V1" s="1" t="s">
        <v>57</v>
      </c>
      <c r="W1" s="34" t="s">
        <v>60</v>
      </c>
      <c r="X1" s="1" t="s">
        <v>63</v>
      </c>
      <c r="Y1" s="1" t="s">
        <v>66</v>
      </c>
      <c r="Z1" s="1" t="s">
        <v>67</v>
      </c>
      <c r="AA1" s="1" t="s">
        <v>69</v>
      </c>
      <c r="AB1" s="1" t="s">
        <v>72</v>
      </c>
      <c r="AC1" s="1" t="s">
        <v>74</v>
      </c>
      <c r="AD1" s="1" t="s">
        <v>76</v>
      </c>
      <c r="AE1" s="30" t="s">
        <v>127</v>
      </c>
      <c r="AF1" s="31" t="s">
        <v>128</v>
      </c>
      <c r="AG1" s="31" t="s">
        <v>129</v>
      </c>
      <c r="AH1" s="31" t="s">
        <v>81</v>
      </c>
      <c r="AI1" s="31" t="s">
        <v>83</v>
      </c>
      <c r="AJ1" s="31" t="s">
        <v>84</v>
      </c>
      <c r="AK1" s="31" t="s">
        <v>85</v>
      </c>
      <c r="AL1" s="32" t="s">
        <v>86</v>
      </c>
      <c r="AM1" s="30" t="s">
        <v>130</v>
      </c>
      <c r="AN1" s="31" t="s">
        <v>131</v>
      </c>
      <c r="AO1" s="31" t="s">
        <v>132</v>
      </c>
      <c r="AP1" s="31" t="s">
        <v>133</v>
      </c>
      <c r="AQ1" s="31" t="s">
        <v>134</v>
      </c>
      <c r="AR1" s="31" t="s">
        <v>135</v>
      </c>
      <c r="AS1" s="32" t="s">
        <v>136</v>
      </c>
    </row>
    <row r="2" spans="1:45" s="29" customFormat="1" ht="12.75" x14ac:dyDescent="0.2">
      <c r="A2" s="17"/>
      <c r="B2" s="18"/>
      <c r="C2" s="18"/>
      <c r="D2" s="38"/>
      <c r="E2" s="19"/>
      <c r="F2" s="22"/>
      <c r="G2" s="11"/>
      <c r="H2" s="20"/>
      <c r="I2" s="20"/>
      <c r="J2" s="21"/>
      <c r="K2" s="21"/>
      <c r="L2" s="22"/>
      <c r="M2" s="23"/>
      <c r="N2" s="21"/>
      <c r="O2" s="24">
        <v>0</v>
      </c>
      <c r="P2" s="25"/>
      <c r="Q2" s="25">
        <f>Table1345678[[#This Row],[PROJECT TOTAL]]*0.8544</f>
        <v>0</v>
      </c>
      <c r="R2" s="25">
        <f>Table1345678[[#This Row],[PROJECT TOTAL]]*0.1456</f>
        <v>0</v>
      </c>
      <c r="S2" s="25">
        <v>0</v>
      </c>
      <c r="T2" s="25">
        <f>Table1345678[[#This Row],[PROJECT TOTAL]]-Table1345678[[#This Row],[FUNDED TO DATE]]</f>
        <v>0</v>
      </c>
      <c r="U2" s="26"/>
      <c r="V2" s="16"/>
      <c r="W2" s="47"/>
      <c r="X2" s="41"/>
      <c r="Y2" s="41"/>
      <c r="Z2" s="41"/>
      <c r="AA2" s="27"/>
      <c r="AB2" s="28"/>
      <c r="AC2" s="28"/>
      <c r="AD2" s="28"/>
      <c r="AE2" s="33">
        <v>0</v>
      </c>
      <c r="AF2" s="15">
        <v>0</v>
      </c>
      <c r="AG2" s="31">
        <v>0</v>
      </c>
      <c r="AH2" s="31">
        <v>0</v>
      </c>
      <c r="AI2" s="31">
        <v>0</v>
      </c>
      <c r="AJ2" s="31">
        <v>0</v>
      </c>
      <c r="AK2" s="31">
        <v>0</v>
      </c>
      <c r="AL2" s="32">
        <v>0</v>
      </c>
      <c r="AM2" s="33">
        <f>Table1345678[[#This Row],[FUNDED TO DATE]]</f>
        <v>0</v>
      </c>
      <c r="AN2" s="15">
        <v>0</v>
      </c>
      <c r="AO2" s="31">
        <f>Table1345678[[#This Row],[LENTH (Miles)]]</f>
        <v>0</v>
      </c>
      <c r="AP2" s="31">
        <v>0</v>
      </c>
      <c r="AQ2" s="31">
        <v>3</v>
      </c>
      <c r="AR2" s="31">
        <v>6</v>
      </c>
      <c r="AS2" s="32">
        <v>5000</v>
      </c>
    </row>
    <row r="4" spans="1:45" ht="15.75" x14ac:dyDescent="0.25">
      <c r="D4" s="83" t="s">
        <v>359</v>
      </c>
      <c r="E4" s="82">
        <f>SUM(Table1345678[Needed Investment])</f>
        <v>0</v>
      </c>
    </row>
    <row r="5" spans="1:45" x14ac:dyDescent="0.25">
      <c r="Y5" s="61"/>
    </row>
    <row r="6" spans="1:45" hidden="1" x14ac:dyDescent="0.25">
      <c r="B6" s="29"/>
      <c r="E6" s="67" t="s">
        <v>204</v>
      </c>
      <c r="G6" s="67" t="s">
        <v>21</v>
      </c>
      <c r="H6" s="91" t="s">
        <v>205</v>
      </c>
      <c r="I6" s="91" t="s">
        <v>206</v>
      </c>
      <c r="L6" s="67" t="s">
        <v>207</v>
      </c>
      <c r="U6" s="67" t="s">
        <v>208</v>
      </c>
      <c r="W6" s="91" t="s">
        <v>209</v>
      </c>
    </row>
    <row r="7" spans="1:45" hidden="1" x14ac:dyDescent="0.25">
      <c r="B7" s="29"/>
      <c r="E7" t="s">
        <v>166</v>
      </c>
      <c r="G7" t="s">
        <v>210</v>
      </c>
      <c r="H7" s="1" t="s">
        <v>211</v>
      </c>
      <c r="I7" s="1">
        <v>5</v>
      </c>
      <c r="L7" t="s">
        <v>212</v>
      </c>
      <c r="U7" t="s">
        <v>153</v>
      </c>
      <c r="W7" s="1" t="s">
        <v>213</v>
      </c>
    </row>
    <row r="8" spans="1:45" hidden="1" x14ac:dyDescent="0.25">
      <c r="B8" s="29"/>
      <c r="E8" t="s">
        <v>156</v>
      </c>
      <c r="G8" t="s">
        <v>214</v>
      </c>
      <c r="H8" s="1" t="s">
        <v>188</v>
      </c>
      <c r="I8" s="1">
        <v>6</v>
      </c>
      <c r="L8" t="s">
        <v>151</v>
      </c>
      <c r="U8" t="s">
        <v>163</v>
      </c>
      <c r="W8" s="1" t="s">
        <v>165</v>
      </c>
    </row>
    <row r="9" spans="1:45" hidden="1" x14ac:dyDescent="0.25">
      <c r="B9" s="29"/>
      <c r="E9" t="s">
        <v>215</v>
      </c>
      <c r="G9" t="s">
        <v>216</v>
      </c>
      <c r="H9" s="1" t="s">
        <v>140</v>
      </c>
      <c r="L9" t="s">
        <v>217</v>
      </c>
      <c r="U9" t="s">
        <v>143</v>
      </c>
      <c r="W9" s="1" t="s">
        <v>180</v>
      </c>
    </row>
    <row r="10" spans="1:45" hidden="1" x14ac:dyDescent="0.25">
      <c r="B10" s="29"/>
      <c r="E10" t="s">
        <v>218</v>
      </c>
      <c r="G10" t="s">
        <v>139</v>
      </c>
      <c r="H10" s="92" t="s">
        <v>219</v>
      </c>
      <c r="L10" t="s">
        <v>161</v>
      </c>
      <c r="U10" t="s">
        <v>220</v>
      </c>
      <c r="W10" s="1" t="s">
        <v>221</v>
      </c>
    </row>
    <row r="11" spans="1:45" hidden="1" x14ac:dyDescent="0.25">
      <c r="B11" s="29"/>
      <c r="E11" t="s">
        <v>222</v>
      </c>
      <c r="G11" t="s">
        <v>158</v>
      </c>
      <c r="H11" s="92" t="s">
        <v>223</v>
      </c>
      <c r="L11" t="s">
        <v>224</v>
      </c>
      <c r="W11" s="1" t="s">
        <v>225</v>
      </c>
    </row>
    <row r="12" spans="1:45" hidden="1" x14ac:dyDescent="0.25">
      <c r="B12" s="29"/>
      <c r="E12" t="s">
        <v>226</v>
      </c>
      <c r="G12" t="s">
        <v>148</v>
      </c>
      <c r="L12" t="s">
        <v>227</v>
      </c>
      <c r="W12" s="1"/>
    </row>
    <row r="13" spans="1:45" hidden="1" x14ac:dyDescent="0.25">
      <c r="B13" s="29"/>
      <c r="E13" t="s">
        <v>146</v>
      </c>
      <c r="G13" s="84" t="s">
        <v>168</v>
      </c>
      <c r="L13" t="s">
        <v>228</v>
      </c>
      <c r="W13" s="1"/>
    </row>
    <row r="14" spans="1:45" hidden="1" x14ac:dyDescent="0.25">
      <c r="B14" s="29"/>
      <c r="E14" t="s">
        <v>186</v>
      </c>
      <c r="G14" t="s">
        <v>229</v>
      </c>
      <c r="L14" t="s">
        <v>230</v>
      </c>
      <c r="W14" s="1"/>
    </row>
    <row r="15" spans="1:45" hidden="1" x14ac:dyDescent="0.25">
      <c r="B15" s="29"/>
      <c r="E15" t="s">
        <v>137</v>
      </c>
      <c r="L15" t="s">
        <v>231</v>
      </c>
      <c r="W15" s="1"/>
    </row>
    <row r="16" spans="1:45" hidden="1" x14ac:dyDescent="0.25">
      <c r="B16" s="29"/>
      <c r="E16" t="s">
        <v>174</v>
      </c>
      <c r="L16" t="s">
        <v>232</v>
      </c>
      <c r="W16" s="1"/>
    </row>
    <row r="17" spans="2:23" hidden="1" x14ac:dyDescent="0.25">
      <c r="B17" s="29"/>
      <c r="E17" t="s">
        <v>194</v>
      </c>
      <c r="L17" t="s">
        <v>233</v>
      </c>
      <c r="W17" s="1"/>
    </row>
    <row r="18" spans="2:23" hidden="1" x14ac:dyDescent="0.25">
      <c r="B18" s="29"/>
      <c r="E18" t="s">
        <v>234</v>
      </c>
      <c r="L18" t="s">
        <v>142</v>
      </c>
      <c r="W18" s="1"/>
    </row>
    <row r="19" spans="2:23" hidden="1" x14ac:dyDescent="0.25">
      <c r="B19" s="29"/>
      <c r="E19" t="s">
        <v>235</v>
      </c>
      <c r="L19" t="s">
        <v>236</v>
      </c>
      <c r="W19" s="1"/>
    </row>
    <row r="20" spans="2:23" hidden="1" x14ac:dyDescent="0.25">
      <c r="B20" s="29"/>
      <c r="E20" t="s">
        <v>237</v>
      </c>
      <c r="L20" t="s">
        <v>238</v>
      </c>
      <c r="W20" s="1"/>
    </row>
    <row r="21" spans="2:23" hidden="1" x14ac:dyDescent="0.25">
      <c r="B21" s="29"/>
      <c r="E21" t="s">
        <v>239</v>
      </c>
      <c r="L21" t="s">
        <v>240</v>
      </c>
      <c r="W21" s="1"/>
    </row>
    <row r="22" spans="2:23" hidden="1" x14ac:dyDescent="0.25">
      <c r="B22" s="29"/>
      <c r="L22" t="s">
        <v>241</v>
      </c>
      <c r="W22" s="1"/>
    </row>
    <row r="23" spans="2:23" hidden="1" x14ac:dyDescent="0.25">
      <c r="B23" s="29"/>
      <c r="L23" s="93" t="s">
        <v>242</v>
      </c>
      <c r="W23" s="1"/>
    </row>
    <row r="24" spans="2:23" hidden="1" x14ac:dyDescent="0.25">
      <c r="B24" s="29"/>
      <c r="L24" t="s">
        <v>243</v>
      </c>
      <c r="W24" s="1"/>
    </row>
    <row r="25" spans="2:23" hidden="1" x14ac:dyDescent="0.25">
      <c r="B25" s="29"/>
      <c r="L25" t="s">
        <v>244</v>
      </c>
      <c r="W25" s="1"/>
    </row>
    <row r="26" spans="2:23" hidden="1" x14ac:dyDescent="0.25">
      <c r="B26" s="29"/>
      <c r="L26" t="s">
        <v>245</v>
      </c>
      <c r="W26" s="1"/>
    </row>
    <row r="27" spans="2:23" hidden="1" x14ac:dyDescent="0.25">
      <c r="B27" s="29"/>
      <c r="L27" t="s">
        <v>246</v>
      </c>
      <c r="W27" s="1"/>
    </row>
    <row r="28" spans="2:23" hidden="1" x14ac:dyDescent="0.25">
      <c r="B28" s="29"/>
      <c r="L28" t="s">
        <v>247</v>
      </c>
      <c r="W28" s="1"/>
    </row>
    <row r="29" spans="2:23" hidden="1" x14ac:dyDescent="0.25">
      <c r="B29" s="29"/>
      <c r="L29" t="s">
        <v>248</v>
      </c>
      <c r="W29" s="1"/>
    </row>
    <row r="30" spans="2:23" hidden="1" x14ac:dyDescent="0.25">
      <c r="B30" s="29"/>
      <c r="L30" t="s">
        <v>249</v>
      </c>
      <c r="W30" s="1"/>
    </row>
    <row r="31" spans="2:23" hidden="1" x14ac:dyDescent="0.25">
      <c r="B31" s="29"/>
      <c r="L31" t="s">
        <v>250</v>
      </c>
      <c r="W31" s="1"/>
    </row>
    <row r="32" spans="2:23" hidden="1" x14ac:dyDescent="0.25">
      <c r="B32" s="29"/>
      <c r="L32" t="s">
        <v>251</v>
      </c>
      <c r="W32" s="1"/>
    </row>
    <row r="33" spans="2:23" hidden="1" x14ac:dyDescent="0.25">
      <c r="B33" s="29"/>
      <c r="L33" t="s">
        <v>252</v>
      </c>
      <c r="W33" s="1"/>
    </row>
    <row r="34" spans="2:23" hidden="1" x14ac:dyDescent="0.25">
      <c r="B34" s="29"/>
      <c r="L34" t="s">
        <v>253</v>
      </c>
      <c r="W34" s="1"/>
    </row>
    <row r="35" spans="2:23" hidden="1" x14ac:dyDescent="0.25">
      <c r="B35" s="29"/>
      <c r="L35" t="s">
        <v>254</v>
      </c>
      <c r="W35" s="1"/>
    </row>
    <row r="36" spans="2:23" hidden="1" x14ac:dyDescent="0.25">
      <c r="B36" s="29"/>
      <c r="L36" t="s">
        <v>255</v>
      </c>
      <c r="W36" s="1"/>
    </row>
    <row r="37" spans="2:23" hidden="1" x14ac:dyDescent="0.25">
      <c r="B37" s="29"/>
      <c r="L37" t="s">
        <v>256</v>
      </c>
      <c r="W37" s="1"/>
    </row>
    <row r="38" spans="2:23" hidden="1" x14ac:dyDescent="0.25">
      <c r="B38" s="29"/>
      <c r="L38" t="s">
        <v>257</v>
      </c>
      <c r="W38" s="1"/>
    </row>
    <row r="39" spans="2:23" hidden="1" x14ac:dyDescent="0.25">
      <c r="B39" s="29"/>
      <c r="L39" t="s">
        <v>258</v>
      </c>
      <c r="W39" s="1"/>
    </row>
    <row r="40" spans="2:23" hidden="1" x14ac:dyDescent="0.25">
      <c r="B40" s="29"/>
      <c r="L40" t="s">
        <v>259</v>
      </c>
      <c r="W40" s="1"/>
    </row>
    <row r="41" spans="2:23" hidden="1" x14ac:dyDescent="0.25">
      <c r="B41" s="29"/>
      <c r="L41" t="s">
        <v>260</v>
      </c>
      <c r="W41" s="1"/>
    </row>
    <row r="42" spans="2:23" hidden="1" x14ac:dyDescent="0.25">
      <c r="L42" t="s">
        <v>261</v>
      </c>
    </row>
  </sheetData>
  <dataValidations count="7">
    <dataValidation type="list" allowBlank="1" showInputMessage="1" showErrorMessage="1" sqref="E2" xr:uid="{6FA612E6-B6C9-451A-998D-058F372347E7}">
      <formula1>$E$7:$E$21</formula1>
    </dataValidation>
    <dataValidation type="list" allowBlank="1" showInputMessage="1" showErrorMessage="1" sqref="G2" xr:uid="{38E7C745-FCC1-401E-BC5F-90E661CB470E}">
      <formula1>$G$7:$G$14</formula1>
    </dataValidation>
    <dataValidation type="list" allowBlank="1" showInputMessage="1" showErrorMessage="1" sqref="H2" xr:uid="{05B89F84-BF5F-4D23-8A4D-82D0652D855D}">
      <formula1>$H$7:$H$11</formula1>
    </dataValidation>
    <dataValidation type="list" allowBlank="1" showInputMessage="1" showErrorMessage="1" sqref="I2" xr:uid="{16184FFF-C728-4510-9AC5-EA3282F84536}">
      <formula1>$I$7:$I$8</formula1>
    </dataValidation>
    <dataValidation type="list" allowBlank="1" showInputMessage="1" showErrorMessage="1" sqref="U2" xr:uid="{830B1945-0BBB-44F1-9CA8-E7BF43774083}">
      <formula1>$U$7:$U$10</formula1>
    </dataValidation>
    <dataValidation type="list" allowBlank="1" showInputMessage="1" showErrorMessage="1" sqref="W2" xr:uid="{75703294-F8D6-4D09-8A37-BA348012C584}">
      <formula1>$W$7:$W$11</formula1>
    </dataValidation>
    <dataValidation type="list" allowBlank="1" showInputMessage="1" showErrorMessage="1" sqref="L2" xr:uid="{33E54BAC-D372-4C74-AF55-146BBB89B982}">
      <formula1>$L$7:$L$42</formula1>
    </dataValidation>
  </dataValidations>
  <pageMargins left="0.7" right="0.7" top="0.75" bottom="0.75" header="0.3" footer="0.3"/>
  <pageSetup orientation="landscape"/>
  <legacy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96CF62B10D2A242B13E091B5E8B2153" ma:contentTypeVersion="6" ma:contentTypeDescription="Create a new document." ma:contentTypeScope="" ma:versionID="c9c7db25436bae64bfda20b19b272577">
  <xsd:schema xmlns:xsd="http://www.w3.org/2001/XMLSchema" xmlns:xs="http://www.w3.org/2001/XMLSchema" xmlns:p="http://schemas.microsoft.com/office/2006/metadata/properties" xmlns:ns2="556b04ff-c5b5-447a-9cce-829d77a0f80f" xmlns:ns3="89150924-8a83-4645-b7cb-2e9016cff6f7" targetNamespace="http://schemas.microsoft.com/office/2006/metadata/properties" ma:root="true" ma:fieldsID="bf23edbd7882e39eb8c9cd396d07c274" ns2:_="" ns3:_="">
    <xsd:import namespace="556b04ff-c5b5-447a-9cce-829d77a0f80f"/>
    <xsd:import namespace="89150924-8a83-4645-b7cb-2e9016cff6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6b04ff-c5b5-447a-9cce-829d77a0f8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9150924-8a83-4645-b7cb-2e9016cff6f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1F7F277-AC03-4DF0-9F41-9C7688C7D664}">
  <ds:schemaRefs>
    <ds:schemaRef ds:uri="http://schemas.microsoft.com/sharepoint/v3/contenttype/forms"/>
  </ds:schemaRefs>
</ds:datastoreItem>
</file>

<file path=customXml/itemProps2.xml><?xml version="1.0" encoding="utf-8"?>
<ds:datastoreItem xmlns:ds="http://schemas.openxmlformats.org/officeDocument/2006/customXml" ds:itemID="{213F3326-3D3A-4441-BD86-E3F7793429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6b04ff-c5b5-447a-9cce-829d77a0f80f"/>
    <ds:schemaRef ds:uri="89150924-8a83-4645-b7cb-2e9016cff6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42FD9B-25DF-4B5F-AD66-AD188C7C6427}">
  <ds:schemaRefs>
    <ds:schemaRef ds:uri="http://purl.org/dc/dcmitype/"/>
    <ds:schemaRef ds:uri="89150924-8a83-4645-b7cb-2e9016cff6f7"/>
    <ds:schemaRef ds:uri="http://purl.org/dc/elements/1.1/"/>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556b04ff-c5b5-447a-9cce-829d77a0f80f"/>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INSTRUCTIONS</vt:lpstr>
      <vt:lpstr>COVER</vt:lpstr>
      <vt:lpstr>OVERVIEW</vt:lpstr>
      <vt:lpstr>Roadway</vt:lpstr>
      <vt:lpstr>Bridges</vt:lpstr>
      <vt:lpstr>Planning &amp; Studies</vt:lpstr>
      <vt:lpstr>TAP</vt:lpstr>
      <vt:lpstr>RTP</vt:lpstr>
      <vt:lpstr>CMAQ</vt:lpstr>
      <vt:lpstr>FLAP</vt:lpstr>
      <vt:lpstr>HSIP</vt:lpstr>
      <vt:lpstr>TPF</vt:lpstr>
      <vt:lpstr>Transit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Evan Williams</dc:creator>
  <cp:keywords/>
  <dc:description/>
  <cp:lastModifiedBy>Bob Kuipers</cp:lastModifiedBy>
  <cp:revision/>
  <cp:lastPrinted>2021-03-01T23:30:21Z</cp:lastPrinted>
  <dcterms:created xsi:type="dcterms:W3CDTF">2015-06-05T18:17:20Z</dcterms:created>
  <dcterms:modified xsi:type="dcterms:W3CDTF">2021-03-01T23:47:54Z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0x010100596CF62B10D2A242B13E091B5E8B2153</vt:lpwstr>
  </property>
</Properties>
</file>